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Users\ema.draghici\Desktop\ANI\2021\cont executie\"/>
    </mc:Choice>
  </mc:AlternateContent>
  <xr:revisionPtr revIDLastSave="0" documentId="13_ncr:1_{335ED87A-440E-4F91-BF10-BB5E9247773A}" xr6:coauthVersionLast="46" xr6:coauthVersionMax="46" xr10:uidLastSave="{00000000-0000-0000-0000-000000000000}"/>
  <bookViews>
    <workbookView xWindow="-120" yWindow="-120" windowWidth="29040" windowHeight="15840" xr2:uid="{00000000-000D-0000-FFFF-FFFF00000000}"/>
  </bookViews>
  <sheets>
    <sheet name="VENITURI" sheetId="1" r:id="rId1"/>
    <sheet name="CHELTUIELI" sheetId="2" r:id="rId2"/>
  </sheets>
  <externalReferences>
    <externalReference r:id="rId3"/>
    <externalReference r:id="rId4"/>
    <externalReference r:id="rId5"/>
  </externalReferences>
  <definedNames>
    <definedName name="_xlnm.Database">#REF!</definedName>
    <definedName name="_xlnm.Print_Area" localSheetId="0">VENITURI!#REF!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4" i="2" l="1"/>
  <c r="G36" i="1" l="1"/>
  <c r="G32" i="1"/>
  <c r="H7" i="1"/>
  <c r="H205" i="2" l="1"/>
  <c r="H204" i="2"/>
  <c r="H194" i="2"/>
  <c r="H192" i="2"/>
  <c r="H191" i="2"/>
  <c r="H189" i="2"/>
  <c r="H188" i="2"/>
  <c r="H187" i="2"/>
  <c r="H182" i="2"/>
  <c r="H181" i="2"/>
  <c r="H179" i="2"/>
  <c r="H176" i="2"/>
  <c r="H174" i="2"/>
  <c r="H173" i="2"/>
  <c r="H169" i="2"/>
  <c r="H165" i="2"/>
  <c r="H161" i="2"/>
  <c r="H159" i="2"/>
  <c r="H156" i="2"/>
  <c r="H154" i="2"/>
  <c r="H152" i="2"/>
  <c r="H150" i="2"/>
  <c r="H148" i="2"/>
  <c r="H146" i="2"/>
  <c r="H144" i="2"/>
  <c r="H142" i="2"/>
  <c r="H141" i="2"/>
  <c r="H140" i="2"/>
  <c r="H139" i="2"/>
  <c r="H138" i="2"/>
  <c r="H134" i="2"/>
  <c r="H132" i="2"/>
  <c r="G119" i="2"/>
  <c r="H119" i="2" s="1"/>
  <c r="G118" i="2"/>
  <c r="H118" i="2" s="1"/>
  <c r="D118" i="2"/>
  <c r="G117" i="2"/>
  <c r="H117" i="2" s="1"/>
  <c r="G111" i="2"/>
  <c r="H111" i="2" s="1"/>
  <c r="G109" i="2"/>
  <c r="H109" i="2" s="1"/>
  <c r="G107" i="2"/>
  <c r="H107" i="2" s="1"/>
  <c r="G106" i="2"/>
  <c r="H106" i="2" s="1"/>
  <c r="G105" i="2"/>
  <c r="H105" i="2" s="1"/>
  <c r="G104" i="2"/>
  <c r="H104" i="2" s="1"/>
  <c r="G102" i="2"/>
  <c r="H102" i="2" s="1"/>
  <c r="H100" i="2"/>
  <c r="H99" i="2"/>
  <c r="H98" i="2"/>
  <c r="H97" i="2"/>
  <c r="H96" i="2"/>
  <c r="H95" i="2"/>
  <c r="H93" i="2"/>
  <c r="G92" i="2"/>
  <c r="H92" i="2" s="1"/>
  <c r="H88" i="2"/>
  <c r="H71" i="2"/>
  <c r="H70" i="2"/>
  <c r="H67" i="2"/>
  <c r="H64" i="2"/>
  <c r="H55" i="2"/>
  <c r="H54" i="2"/>
  <c r="H52" i="2"/>
  <c r="H51" i="2"/>
  <c r="H50" i="2"/>
  <c r="H49" i="2"/>
  <c r="H48" i="2"/>
  <c r="H46" i="2"/>
  <c r="H42" i="2"/>
  <c r="H32" i="2"/>
  <c r="H31" i="2"/>
  <c r="H28" i="2"/>
  <c r="H27" i="2"/>
  <c r="H26" i="2"/>
  <c r="H25" i="2"/>
  <c r="F102" i="1"/>
  <c r="G102" i="1" s="1"/>
  <c r="G86" i="1"/>
  <c r="G83" i="1"/>
  <c r="G61" i="1"/>
  <c r="G54" i="1"/>
  <c r="G49" i="1"/>
  <c r="G48" i="1"/>
  <c r="G46" i="1"/>
  <c r="G45" i="1"/>
  <c r="G44" i="1"/>
  <c r="G43" i="1"/>
  <c r="G42" i="1"/>
  <c r="G39" i="1"/>
  <c r="G37" i="1"/>
  <c r="G30" i="1"/>
  <c r="G29" i="1"/>
  <c r="G26" i="1"/>
  <c r="G24" i="1"/>
  <c r="G17" i="1"/>
  <c r="E17" i="1"/>
  <c r="D168" i="2" l="1"/>
  <c r="E168" i="2"/>
  <c r="F168" i="2"/>
  <c r="G168" i="2"/>
  <c r="H168" i="2"/>
  <c r="C168" i="2"/>
  <c r="D160" i="2"/>
  <c r="E160" i="2"/>
  <c r="F160" i="2"/>
  <c r="G160" i="2"/>
  <c r="H160" i="2"/>
  <c r="C160" i="2"/>
  <c r="D153" i="2"/>
  <c r="E153" i="2"/>
  <c r="F153" i="2"/>
  <c r="G153" i="2"/>
  <c r="H153" i="2"/>
  <c r="C153" i="2"/>
  <c r="D145" i="2"/>
  <c r="E145" i="2"/>
  <c r="F145" i="2"/>
  <c r="G145" i="2"/>
  <c r="H145" i="2"/>
  <c r="C145" i="2"/>
  <c r="D137" i="2"/>
  <c r="E137" i="2"/>
  <c r="F137" i="2"/>
  <c r="G137" i="2"/>
  <c r="H137" i="2"/>
  <c r="C137" i="2"/>
  <c r="D110" i="2" l="1"/>
  <c r="E110" i="2"/>
  <c r="F110" i="2"/>
  <c r="G110" i="2"/>
  <c r="H110" i="2"/>
  <c r="C110" i="2"/>
  <c r="D195" i="2" l="1"/>
  <c r="E195" i="2"/>
  <c r="F195" i="2"/>
  <c r="G195" i="2"/>
  <c r="H195" i="2"/>
  <c r="C195" i="2"/>
  <c r="D101" i="1"/>
  <c r="E101" i="1"/>
  <c r="F101" i="1"/>
  <c r="G101" i="1"/>
  <c r="D99" i="1"/>
  <c r="D98" i="1" s="1"/>
  <c r="D97" i="1" s="1"/>
  <c r="E99" i="1"/>
  <c r="E98" i="1" s="1"/>
  <c r="E97" i="1" s="1"/>
  <c r="F99" i="1"/>
  <c r="F98" i="1" s="1"/>
  <c r="F97" i="1" s="1"/>
  <c r="G99" i="1"/>
  <c r="G98" i="1" s="1"/>
  <c r="G97" i="1" s="1"/>
  <c r="D95" i="1"/>
  <c r="E95" i="1"/>
  <c r="F95" i="1"/>
  <c r="G95" i="1"/>
  <c r="D92" i="1"/>
  <c r="D91" i="1" s="1"/>
  <c r="E92" i="1"/>
  <c r="E91" i="1" s="1"/>
  <c r="F92" i="1"/>
  <c r="F91" i="1" s="1"/>
  <c r="G92" i="1"/>
  <c r="G91" i="1" s="1"/>
  <c r="D89" i="1"/>
  <c r="D88" i="1" s="1"/>
  <c r="E89" i="1"/>
  <c r="E88" i="1" s="1"/>
  <c r="F89" i="1"/>
  <c r="F88" i="1" s="1"/>
  <c r="G89" i="1"/>
  <c r="G88" i="1" s="1"/>
  <c r="D79" i="1"/>
  <c r="E79" i="1"/>
  <c r="F79" i="1"/>
  <c r="G79" i="1"/>
  <c r="D66" i="1"/>
  <c r="D65" i="1" s="1"/>
  <c r="D64" i="1" s="1"/>
  <c r="E66" i="1"/>
  <c r="E65" i="1" s="1"/>
  <c r="E64" i="1" s="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G15" i="1" s="1"/>
  <c r="D9" i="1"/>
  <c r="E9" i="1"/>
  <c r="F9" i="1"/>
  <c r="G9" i="1"/>
  <c r="C101" i="1"/>
  <c r="C99" i="1"/>
  <c r="C98" i="1" s="1"/>
  <c r="C97" i="1" s="1"/>
  <c r="C95" i="1"/>
  <c r="C92" i="1"/>
  <c r="C91" i="1" s="1"/>
  <c r="C89" i="1"/>
  <c r="C88" i="1" s="1"/>
  <c r="C79" i="1"/>
  <c r="C66" i="1"/>
  <c r="C65" i="1" s="1"/>
  <c r="C64" i="1" s="1"/>
  <c r="C62" i="1"/>
  <c r="C58" i="1"/>
  <c r="C55" i="1"/>
  <c r="C53" i="1"/>
  <c r="C28" i="1"/>
  <c r="C27" i="1" s="1"/>
  <c r="C23" i="1"/>
  <c r="C16" i="1"/>
  <c r="C9" i="1"/>
  <c r="C57" i="1" l="1"/>
  <c r="C52" i="1"/>
  <c r="C51" i="1" s="1"/>
  <c r="C15" i="1"/>
  <c r="C14" i="1" s="1"/>
  <c r="C8" i="1" s="1"/>
  <c r="C7" i="1" s="1"/>
  <c r="C94" i="1"/>
  <c r="D94" i="1"/>
  <c r="G94" i="1"/>
  <c r="F94" i="1"/>
  <c r="E94" i="1"/>
  <c r="G65" i="1"/>
  <c r="G64" i="1" s="1"/>
  <c r="G57" i="1"/>
  <c r="E51" i="1"/>
  <c r="F51" i="1"/>
  <c r="D51" i="1"/>
  <c r="G52" i="1"/>
  <c r="G51" i="1" s="1"/>
  <c r="F14" i="1"/>
  <c r="E14" i="1"/>
  <c r="G14" i="1"/>
  <c r="D14" i="1"/>
  <c r="D8" i="1" l="1"/>
  <c r="D7" i="1" s="1"/>
  <c r="F8" i="1"/>
  <c r="F7" i="1" s="1"/>
  <c r="G8" i="1"/>
  <c r="G7" i="1" s="1"/>
  <c r="E8" i="1"/>
  <c r="E7" i="1" s="1"/>
  <c r="D202" i="2" l="1"/>
  <c r="D201" i="2" s="1"/>
  <c r="D200" i="2" s="1"/>
  <c r="D199" i="2" s="1"/>
  <c r="D198" i="2" s="1"/>
  <c r="E202" i="2"/>
  <c r="E201" i="2" s="1"/>
  <c r="E200" i="2" s="1"/>
  <c r="E199" i="2" s="1"/>
  <c r="E198" i="2" s="1"/>
  <c r="F202" i="2"/>
  <c r="F201" i="2" s="1"/>
  <c r="F200" i="2" s="1"/>
  <c r="F199" i="2" s="1"/>
  <c r="F198" i="2" s="1"/>
  <c r="G202" i="2"/>
  <c r="G201" i="2" s="1"/>
  <c r="G200" i="2" s="1"/>
  <c r="G199" i="2" s="1"/>
  <c r="G198" i="2" s="1"/>
  <c r="H202" i="2"/>
  <c r="H201" i="2" s="1"/>
  <c r="H200" i="2" s="1"/>
  <c r="H199" i="2" s="1"/>
  <c r="H198" i="2" s="1"/>
  <c r="D203" i="2"/>
  <c r="E203" i="2"/>
  <c r="F203" i="2"/>
  <c r="G203" i="2"/>
  <c r="H203" i="2"/>
  <c r="D190" i="2"/>
  <c r="E190" i="2"/>
  <c r="E186" i="2" s="1"/>
  <c r="E185" i="2" s="1"/>
  <c r="E184" i="2" s="1"/>
  <c r="F190" i="2"/>
  <c r="F186" i="2" s="1"/>
  <c r="F185" i="2" s="1"/>
  <c r="F184" i="2" s="1"/>
  <c r="G190" i="2"/>
  <c r="G186" i="2" s="1"/>
  <c r="G185" i="2" s="1"/>
  <c r="G184" i="2" s="1"/>
  <c r="H190" i="2"/>
  <c r="H186" i="2" s="1"/>
  <c r="H185" i="2" s="1"/>
  <c r="H184" i="2" s="1"/>
  <c r="D186" i="2"/>
  <c r="D185" i="2" s="1"/>
  <c r="D184" i="2" s="1"/>
  <c r="D94" i="2"/>
  <c r="E94" i="2"/>
  <c r="F94" i="2"/>
  <c r="G94" i="2"/>
  <c r="H94" i="2"/>
  <c r="C94" i="2"/>
  <c r="D224" i="2" l="1"/>
  <c r="D223" i="2" s="1"/>
  <c r="D222" i="2" s="1"/>
  <c r="D221" i="2" s="1"/>
  <c r="D220" i="2" s="1"/>
  <c r="D219" i="2" s="1"/>
  <c r="E224" i="2"/>
  <c r="E223" i="2" s="1"/>
  <c r="E222" i="2" s="1"/>
  <c r="E221" i="2" s="1"/>
  <c r="E218" i="2" s="1"/>
  <c r="E217" i="2" s="1"/>
  <c r="E216" i="2" s="1"/>
  <c r="F224" i="2"/>
  <c r="F223" i="2" s="1"/>
  <c r="F222" i="2" s="1"/>
  <c r="F221" i="2" s="1"/>
  <c r="G224" i="2"/>
  <c r="G223" i="2" s="1"/>
  <c r="G222" i="2" s="1"/>
  <c r="G221" i="2" s="1"/>
  <c r="G218" i="2" s="1"/>
  <c r="G217" i="2" s="1"/>
  <c r="G216" i="2" s="1"/>
  <c r="H224" i="2"/>
  <c r="H223" i="2" s="1"/>
  <c r="H222" i="2" s="1"/>
  <c r="H221" i="2" s="1"/>
  <c r="H220" i="2" s="1"/>
  <c r="H219" i="2" s="1"/>
  <c r="D212" i="2"/>
  <c r="E212" i="2"/>
  <c r="F212" i="2"/>
  <c r="G212" i="2"/>
  <c r="H212" i="2"/>
  <c r="D208" i="2"/>
  <c r="E208" i="2"/>
  <c r="F208" i="2"/>
  <c r="F207" i="2" s="1"/>
  <c r="F14" i="2" s="1"/>
  <c r="G208" i="2"/>
  <c r="H208" i="2"/>
  <c r="G12" i="2"/>
  <c r="C190" i="2"/>
  <c r="C186" i="2" s="1"/>
  <c r="D183" i="2"/>
  <c r="D18" i="2" s="1"/>
  <c r="E183" i="2"/>
  <c r="E18" i="2" s="1"/>
  <c r="F183" i="2"/>
  <c r="G183" i="2"/>
  <c r="G18" i="2" s="1"/>
  <c r="H183" i="2"/>
  <c r="H18" i="2" s="1"/>
  <c r="E12" i="2"/>
  <c r="D12" i="2"/>
  <c r="F12" i="2"/>
  <c r="H12" i="2"/>
  <c r="D175" i="2"/>
  <c r="D167" i="2" s="1"/>
  <c r="E175" i="2"/>
  <c r="F175" i="2"/>
  <c r="G175" i="2"/>
  <c r="G167" i="2" s="1"/>
  <c r="H175" i="2"/>
  <c r="H167" i="2" s="1"/>
  <c r="E167" i="2"/>
  <c r="F167" i="2"/>
  <c r="D149" i="2"/>
  <c r="D136" i="2" s="1"/>
  <c r="E149" i="2"/>
  <c r="F149" i="2"/>
  <c r="G149" i="2"/>
  <c r="H149" i="2"/>
  <c r="H136" i="2" s="1"/>
  <c r="E136" i="2"/>
  <c r="D126" i="2"/>
  <c r="E126" i="2"/>
  <c r="F126" i="2"/>
  <c r="F116" i="2" s="1"/>
  <c r="G126" i="2"/>
  <c r="G116" i="2" s="1"/>
  <c r="H126" i="2"/>
  <c r="D116" i="2"/>
  <c r="E116" i="2"/>
  <c r="H116" i="2"/>
  <c r="E101" i="2"/>
  <c r="G101" i="2"/>
  <c r="D101" i="2"/>
  <c r="F101" i="2"/>
  <c r="H101" i="2"/>
  <c r="D91" i="2"/>
  <c r="E91" i="2"/>
  <c r="F91" i="2"/>
  <c r="G91" i="2"/>
  <c r="H91" i="2"/>
  <c r="D80" i="2"/>
  <c r="D79" i="2" s="1"/>
  <c r="E80" i="2"/>
  <c r="E79" i="2" s="1"/>
  <c r="F80" i="2"/>
  <c r="F79" i="2" s="1"/>
  <c r="F17" i="2" s="1"/>
  <c r="G80" i="2"/>
  <c r="G79" i="2" s="1"/>
  <c r="H80" i="2"/>
  <c r="H79" i="2" s="1"/>
  <c r="D75" i="2"/>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5" i="2"/>
  <c r="H15" i="2"/>
  <c r="F18" i="2"/>
  <c r="D24" i="2"/>
  <c r="E24" i="2"/>
  <c r="F24" i="2"/>
  <c r="G24" i="2"/>
  <c r="H24" i="2"/>
  <c r="C224" i="2"/>
  <c r="C223" i="2" s="1"/>
  <c r="C222" i="2" s="1"/>
  <c r="C221" i="2" s="1"/>
  <c r="C220" i="2" s="1"/>
  <c r="C219" i="2" s="1"/>
  <c r="C218" i="2"/>
  <c r="C217" i="2" s="1"/>
  <c r="C216" i="2" s="1"/>
  <c r="C212" i="2"/>
  <c r="C208" i="2"/>
  <c r="C203" i="2"/>
  <c r="C202" i="2"/>
  <c r="C201" i="2" s="1"/>
  <c r="C200" i="2" s="1"/>
  <c r="C199" i="2" s="1"/>
  <c r="C198" i="2" s="1"/>
  <c r="C185" i="2"/>
  <c r="C184" i="2" s="1"/>
  <c r="C12" i="2" s="1"/>
  <c r="C183" i="2"/>
  <c r="C175" i="2"/>
  <c r="C149" i="2"/>
  <c r="C126" i="2"/>
  <c r="C116" i="2" s="1"/>
  <c r="C101" i="2"/>
  <c r="C91" i="2"/>
  <c r="C80" i="2"/>
  <c r="C79" i="2" s="1"/>
  <c r="C17" i="2" s="1"/>
  <c r="C75" i="2"/>
  <c r="C15" i="2" s="1"/>
  <c r="C73" i="2"/>
  <c r="C72" i="2" s="1"/>
  <c r="C69" i="2"/>
  <c r="C61" i="2"/>
  <c r="C59" i="2"/>
  <c r="C36" i="2"/>
  <c r="C34" i="2"/>
  <c r="C24" i="2"/>
  <c r="C18" i="2"/>
  <c r="C11" i="2"/>
  <c r="G220" i="2" l="1"/>
  <c r="G219" i="2" s="1"/>
  <c r="H207" i="2"/>
  <c r="H14" i="2" s="1"/>
  <c r="D207" i="2"/>
  <c r="D14" i="2" s="1"/>
  <c r="F218" i="2"/>
  <c r="F217" i="2" s="1"/>
  <c r="F216" i="2" s="1"/>
  <c r="F220" i="2"/>
  <c r="F219" i="2" s="1"/>
  <c r="E220" i="2"/>
  <c r="E219" i="2" s="1"/>
  <c r="C23" i="2"/>
  <c r="C78" i="2"/>
  <c r="C16" i="2" s="1"/>
  <c r="H23" i="2"/>
  <c r="H9" i="2" s="1"/>
  <c r="D23" i="2"/>
  <c r="D9" i="2" s="1"/>
  <c r="E207" i="2"/>
  <c r="E14" i="2" s="1"/>
  <c r="H218" i="2"/>
  <c r="H217" i="2" s="1"/>
  <c r="H216" i="2" s="1"/>
  <c r="D218" i="2"/>
  <c r="D217" i="2" s="1"/>
  <c r="D216" i="2" s="1"/>
  <c r="G207" i="2"/>
  <c r="G14" i="2" s="1"/>
  <c r="E13" i="2"/>
  <c r="G13" i="2"/>
  <c r="H13" i="2"/>
  <c r="F13" i="2"/>
  <c r="D13" i="2"/>
  <c r="G136" i="2"/>
  <c r="F136"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C136" i="2"/>
  <c r="C167" i="2"/>
  <c r="C13" i="2"/>
  <c r="C207"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27" i="2" s="1"/>
  <c r="G229"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<sst xmlns="http://schemas.openxmlformats.org/spreadsheetml/2006/main" count="565" uniqueCount="505">
  <si>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</si>
  <si>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</si>
  <si>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</si>
  <si>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</si>
  <si>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</si>
  <si>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</si>
  <si>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</si>
  <si>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</si>
  <si>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</si>
  <si>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</si>
  <si>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</si>
  <si>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</si>
  <si>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</si>
  <si>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</si>
  <si>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</si>
  <si>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</si>
  <si>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</si>
  <si>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</si>
  <si>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</si>
  <si>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</si>
  <si>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</si>
  <si>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</si>
  <si>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</si>
  <si>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</si>
  <si>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</si>
  <si>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</si>
  <si>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</si>
  <si>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</si>
  <si>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</si>
  <si>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</si>
  <si>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</si>
  <si>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</si>
  <si>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</si>
  <si>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</si>
  <si>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</si>
  <si>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</si>
  <si>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</si>
  <si>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</si>
  <si>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</si>
  <si>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</si>
  <si>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</si>
  <si>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</si>
  <si>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</si>
  <si>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</si>
  <si>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</si>
  <si>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</si>
  <si>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</si>
  <si>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</si>
  <si>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</si>
  <si>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</si>
  <si>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</si>
  <si>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</si>
  <si>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</si>
  <si>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</si>
  <si>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</si>
  <si>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</si>
  <si>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</si>
  <si>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</si>
  <si>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</si>
  <si>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</si>
  <si>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</si>
  <si>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</si>
  <si>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</si>
  <si>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</si>
  <si>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</si>
  <si>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</si>
  <si>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</si>
  <si>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</si>
  <si>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</si>
  <si>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</si>
  <si>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</si>
  <si>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</si>
  <si>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</si>
  <si>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</si>
  <si>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</si>
  <si>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</si>
  <si>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</si>
  <si>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</si>
  <si>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</si>
  <si>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</si>
  <si>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</si>
  <si>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</si>
  <si>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</si>
  <si>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</si>
  <si>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</si>
  <si>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</si>
  <si>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</si>
  <si>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</si>
  <si>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</si>
  <si>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</si>
  <si>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</si>
  <si>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</si>
  <si>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</si>
  <si>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</si>
  <si>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</si>
  <si>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</si>
  <si>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</si>
  <si>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</si>
  <si>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</si>
  <si>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</si>
  <si>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</si>
  <si>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</si>
  <si>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</si>
  <si>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</si>
  <si>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</si>
  <si>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</si>
  <si>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</si>
  <si>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</si>
  <si>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</si>
  <si>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</si>
  <si>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</si>
  <si>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</si>
  <si>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</si>
  <si>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</si>
  <si>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</si>
  <si>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</si>
  <si>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</si>
  <si>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</si>
  <si>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</si>
  <si>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</si>
  <si>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</si>
  <si>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</si>
  <si>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</si>
  <si>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</si>
  <si>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</si>
  <si>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</si>
  <si>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</si>
  <si>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</si>
  <si>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</si>
  <si>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</si>
  <si>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</si>
  <si>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</si>
  <si>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</si>
  <si>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</si>
  <si>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</si>
  <si>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</si>
  <si>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</si>
  <si>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</si>
  <si>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</si>
  <si>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</si>
  <si>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</si>
  <si>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</si>
  <si>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</si>
  <si>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</si>
  <si>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</si>
  <si>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</si>
  <si>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</si>
  <si>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</si>
  <si>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</si>
  <si>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</si>
  <si>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</si>
  <si>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</si>
  <si>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</si>
  <si>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</si>
  <si>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</si>
  <si>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</si>
  <si>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</si>
  <si>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</si>
  <si>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</si>
  <si>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</si>
  <si>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</si>
  <si>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</si>
  <si>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</si>
  <si>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</si>
  <si>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</si>
  <si>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</si>
  <si>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</si>
  <si>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</si>
  <si>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</si>
  <si>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</si>
  <si>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</si>
  <si>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</si>
  <si>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</si>
  <si>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</si>
  <si>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</si>
  <si>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</si>
  <si>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</si>
  <si>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</si>
  <si>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</si>
  <si>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</si>
  <si>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</si>
  <si>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</si>
  <si>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</si>
  <si>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</si>
  <si>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</si>
  <si>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</si>
  <si>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</si>
  <si>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</si>
  <si>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</si>
  <si>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</si>
  <si>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</si>
  <si>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</si>
  <si>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</si>
  <si>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</si>
  <si>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</si>
  <si>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</si>
  <si>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</si>
  <si>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</si>
  <si>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</si>
  <si>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</si>
  <si>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</si>
  <si>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</si>
  <si>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</si>
  <si>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</si>
  <si>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</si>
  <si>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</si>
  <si>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</si>
  <si>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</si>
  <si>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</si>
  <si>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</si>
  <si>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</si>
  <si>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</si>
  <si>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</si>
  <si>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</si>
  <si>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</si>
  <si>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</si>
  <si>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</si>
  <si>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</si>
  <si>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</si>
  <si>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</si>
  <si>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</si>
  <si>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</si>
  <si>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</si>
  <si>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</si>
  <si>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</si>
  <si>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</si>
  <si>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</si>
  <si>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</si>
  <si>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</si>
  <si>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</si>
  <si>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</si>
  <si>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</si>
  <si>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</si>
  <si>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</si>
  <si>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</si>
  <si>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</si>
  <si>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</si>
  <si>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</si>
  <si>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</si>
  <si>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</si>
  <si>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</si>
  <si>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</si>
  <si>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</si>
  <si>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</si>
  <si>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</si>
  <si>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</si>
  <si>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</si>
  <si>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</si>
  <si>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</si>
  <si>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</si>
  <si>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</si>
  <si>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</si>
  <si>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</si>
  <si>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</si>
  <si>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</si>
  <si>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</si>
  <si>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</si>
  <si>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</si>
  <si>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</si>
  <si>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</si>
  <si>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</si>
  <si>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</si>
  <si>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</si>
  <si>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</si>
  <si>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</si>
  <si>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</si>
  <si>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</si>
  <si>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</si>
  <si>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</si>
  <si>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</si>
  <si>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</si>
  <si>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</si>
  <si>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</si>
  <si>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</si>
  <si>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</si>
  <si>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</si>
  <si>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</si>
  <si>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</si>
  <si>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</si>
  <si>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</si>
  <si>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</si>
  <si>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</si>
  <si>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</si>
  <si>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</si>
  <si>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</si>
  <si>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</si>
  <si>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</si>
  <si>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</si>
  <si>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</si>
  <si>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</si>
  <si>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</si>
  <si>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</si>
  <si>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</si>
  <si>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</si>
  <si>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</si>
  <si>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</si>
  <si>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</si>
  <si>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</si>
  <si>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</si>
  <si>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</si>
  <si>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</si>
  <si>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</si>
  <si>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</si>
  <si>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</si>
  <si>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</si>
  <si>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</si>
  <si>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</si>
  <si>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</si>
  <si>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</si>
  <si>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</si>
  <si>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</si>
  <si>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</si>
  <si>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</si>
  <si>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</si>
  <si>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</si>
  <si>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</si>
  <si>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</si>
  <si>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</si>
  <si>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</si>
  <si>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</si>
  <si>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</si>
  <si>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</si>
  <si>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</si>
  <si>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</si>
  <si>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</si>
  <si>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</si>
  <si>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</si>
  <si>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</si>
  <si>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</si>
  <si>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</si>
  <si>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</si>
  <si>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</si>
  <si>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</si>
  <si>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</si>
  <si>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</si>
  <si>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</si>
  <si>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</si>
  <si>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</si>
  <si>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</si>
  <si>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</si>
  <si>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</si>
  <si>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</si>
  <si>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</si>
  <si>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</si>
  <si>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</si>
  <si>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</si>
  <si>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</si>
  <si>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</si>
  <si>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</si>
  <si>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</si>
  <si>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</si>
  <si>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</si>
  <si>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</si>
  <si>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</si>
  <si>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</si>
  <si>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</si>
  <si>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</si>
  <si>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</si>
  <si>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</si>
  <si>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</si>
  <si>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</si>
  <si>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</si>
  <si>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</si>
  <si>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</si>
  <si>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</si>
  <si>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</si>
  <si>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</si>
  <si>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</si>
  <si>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</si>
  <si>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</si>
  <si>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</si>
  <si>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</si>
  <si>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</si>
  <si>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</si>
  <si>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</si>
  <si>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</si>
  <si>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</si>
  <si>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</si>
  <si>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</si>
  <si>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</si>
  <si>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</si>
  <si>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</si>
  <si>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</si>
  <si>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</si>
  <si>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</si>
  <si>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</si>
  <si>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</si>
  <si>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</si>
  <si>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</si>
  <si>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</si>
  <si>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</si>
  <si>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</si>
  <si>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</si>
  <si>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</si>
  <si>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</si>
  <si>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</si>
  <si>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</si>
  <si>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</si>
  <si>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</si>
  <si>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</si>
  <si>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</si>
  <si>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</si>
  <si>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</si>
  <si>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</si>
  <si>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</si>
  <si>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</si>
  <si>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</si>
  <si>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</si>
  <si>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</si>
  <si>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</si>
  <si>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</si>
  <si>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</si>
  <si>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</si>
  <si>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</si>
  <si>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</si>
  <si>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</si>
  <si>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</si>
  <si>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</si>
  <si>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</si>
  <si>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</si>
  <si>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</si>
  <si>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</si>
  <si>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</si>
  <si>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</si>
  <si>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</si>
  <si>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</si>
  <si>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</si>
  <si>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</si>
  <si>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</si>
  <si>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</si>
  <si>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</si>
  <si>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</si>
  <si>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</si>
  <si>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</si>
  <si>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</si>
  <si>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</si>
  <si>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</si>
  <si>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</si>
  <si>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</si>
  <si>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</si>
  <si>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</si>
  <si>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</si>
  <si>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</si>
  <si>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</si>
  <si>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</si>
  <si>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</si>
  <si>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</si>
  <si>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</si>
  <si>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</si>
  <si>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</si>
  <si>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</si>
  <si>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</si>
  <si>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</si>
  <si>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</si>
  <si>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</si>
  <si>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</si>
  <si>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</si>
  <si>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</si>
  <si>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</si>
  <si>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</si>
  <si>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</si>
  <si>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</si>
  <si>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</si>
  <si>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</si>
  <si>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</si>
  <si>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</si>
  <si>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</si>
  <si>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</si>
  <si>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</si>
  <si>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</si>
  <si>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</si>
  <si>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</si>
  <si>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</si>
  <si>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</si>
  <si>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</si>
  <si>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</si>
  <si>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</si>
  <si>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</si>
  <si>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</si>
  <si>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</si>
  <si>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</si>
  <si>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</si>
  <si>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</si>
  <si>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</si>
  <si>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</si>
  <si>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</si>
  <si>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</si>
  <si>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</si>
  <si>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</si>
  <si>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</si>
  <si>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</si>
  <si>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</si>
  <si>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</si>
  <si>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</si>
  <si>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</si>
  <si>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</si>
  <si>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CONT DE EXECUTIE VENITURI MARTIE 2021</t>
  </si>
  <si>
    <t>CONT DE EXECUTIE CHELTUIELI MARTIE  2021</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</si>
  <si>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</si>
  <si>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</si>
  <si>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</si>
  <si>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PRESEDINTE DIRECTOR GENERAL</t>
  </si>
  <si>
    <t>DIRECTOR ECONOMIC</t>
  </si>
  <si>
    <t>EC.ION MARIUS SAVIN</t>
  </si>
  <si>
    <t>EC.EMANOELA DRAGHICI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</si>
</sst>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8"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14">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4" fontId="3" fillId="0" borderId="1" xfId="0" applyNumberFormat="1" applyFont="1" applyBorder="1"/>
    <xf numFmtId="4" fontId="6" fillId="0" borderId="1" xfId="0" applyNumberFormat="1" applyFont="1" applyBorder="1"/>
    <xf numFmtId="4" fontId="6" fillId="2" borderId="1" xfId="0" applyNumberFormat="1" applyFont="1" applyFill="1" applyBorder="1"/>
    <xf numFmtId="4" fontId="3" fillId="0" borderId="1" xfId="3" applyNumberFormat="1" applyFont="1" applyBorder="1" applyAlignment="1">
      <alignment horizontal="right" wrapText="1"/>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4" fontId="3" fillId="0" borderId="1" xfId="2" applyNumberFormat="1" applyFont="1" applyBorder="1" applyAlignment="1">
      <alignment wrapText="1"/>
    </xf>
    <xf numFmtId="4" fontId="5" fillId="0" borderId="1" xfId="0" applyNumberFormat="1" applyFont="1" applyBorder="1" applyAlignment="1">
      <alignment horizontal="right"/>
    </xf>
    <xf numFmtId="4" fontId="6" fillId="0" borderId="0" xfId="0" applyNumberFormat="1" applyFont="1" applyFill="1"/>
    <xf numFmtId="0" fontId="6" fillId="0" borderId="0" xfId="0" applyFont="1" applyFill="1" applyBorder="1" applyAlignment="1">
      <alignment horizontal="center" wrapText="1"/>
    </xf>
    <xf numFmtId="0" fontId="15"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A%20CONT%20EXECUTIE%20CAS%20(007)%20februarie%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ma.draghici/Desktop/2021/cont%20executie%20fnuass/MACHETA%20CONT%20EXECUTIE%20CAS%20(007)%20februarie%20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a.draghici/Desktop/2021/cont%20executie%20fnuass/MACHETA%20CONT%20EXECUTIE%20CAS%20(007)%20IANUARI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73360765.030000001</v>
          </cell>
        </row>
        <row r="32">
          <cell r="F32">
            <v>1338</v>
          </cell>
        </row>
        <row r="36">
          <cell r="F36">
            <v>536</v>
          </cell>
        </row>
      </sheetData>
      <sheetData sheetId="1">
        <row r="157">
          <cell r="G157"/>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73360765.030000001</v>
          </cell>
        </row>
        <row r="17">
          <cell r="F17">
            <v>1389407</v>
          </cell>
        </row>
        <row r="24">
          <cell r="F24">
            <v>168735</v>
          </cell>
        </row>
        <row r="26">
          <cell r="F26">
            <v>3390520.84</v>
          </cell>
        </row>
        <row r="29">
          <cell r="F29">
            <v>70262220</v>
          </cell>
        </row>
        <row r="30">
          <cell r="F30">
            <v>-264070</v>
          </cell>
        </row>
        <row r="37">
          <cell r="F37">
            <v>-3929</v>
          </cell>
        </row>
        <row r="39">
          <cell r="F39">
            <v>3</v>
          </cell>
        </row>
        <row r="42">
          <cell r="F42">
            <v>5627</v>
          </cell>
        </row>
        <row r="43">
          <cell r="F43">
            <v>240</v>
          </cell>
        </row>
        <row r="44">
          <cell r="F44">
            <v>94556</v>
          </cell>
        </row>
        <row r="45">
          <cell r="F45">
            <v>19946.599999999999</v>
          </cell>
        </row>
        <row r="48">
          <cell r="F48">
            <v>60280</v>
          </cell>
        </row>
        <row r="49">
          <cell r="F49">
            <v>1436048</v>
          </cell>
        </row>
        <row r="54">
          <cell r="F54">
            <v>26208.02</v>
          </cell>
        </row>
        <row r="61">
          <cell r="F61">
            <v>284442.57</v>
          </cell>
        </row>
        <row r="83">
          <cell r="F83">
            <v>11</v>
          </cell>
        </row>
        <row r="86">
          <cell r="F86">
            <v>206</v>
          </cell>
        </row>
        <row r="102">
          <cell r="F102">
            <v>-3512266</v>
          </cell>
        </row>
      </sheetData>
      <sheetData sheetId="1">
        <row r="25">
          <cell r="G25">
            <v>850325</v>
          </cell>
        </row>
        <row r="26">
          <cell r="G26">
            <v>108296</v>
          </cell>
        </row>
        <row r="27">
          <cell r="G27">
            <v>4897</v>
          </cell>
        </row>
        <row r="28">
          <cell r="G28">
            <v>2812</v>
          </cell>
        </row>
        <row r="31">
          <cell r="G31">
            <v>35829</v>
          </cell>
        </row>
        <row r="32">
          <cell r="G32">
            <v>23962</v>
          </cell>
        </row>
        <row r="42">
          <cell r="G42">
            <v>23199</v>
          </cell>
        </row>
        <row r="46">
          <cell r="G46">
            <v>17992.43</v>
          </cell>
        </row>
        <row r="48">
          <cell r="G48">
            <v>35000</v>
          </cell>
        </row>
        <row r="49">
          <cell r="G49">
            <v>1168.17</v>
          </cell>
        </row>
        <row r="52">
          <cell r="G52">
            <v>13998.93</v>
          </cell>
        </row>
        <row r="54">
          <cell r="G54">
            <v>9000</v>
          </cell>
        </row>
        <row r="55">
          <cell r="G55">
            <v>54000</v>
          </cell>
        </row>
        <row r="64">
          <cell r="G64">
            <v>293.47000000000003</v>
          </cell>
        </row>
        <row r="67">
          <cell r="G67">
            <v>1547</v>
          </cell>
        </row>
        <row r="88">
          <cell r="G88">
            <v>-13549.65</v>
          </cell>
        </row>
        <row r="92">
          <cell r="G92">
            <v>25751224.559999999</v>
          </cell>
        </row>
        <row r="93">
          <cell r="G93">
            <v>4287111.8</v>
          </cell>
        </row>
        <row r="95">
          <cell r="G95">
            <v>738864.42</v>
          </cell>
        </row>
        <row r="96">
          <cell r="G96">
            <v>17041.64</v>
          </cell>
        </row>
        <row r="97">
          <cell r="G97">
            <v>6520</v>
          </cell>
        </row>
        <row r="98">
          <cell r="G98">
            <v>2590</v>
          </cell>
        </row>
        <row r="99">
          <cell r="G99">
            <v>344006.02</v>
          </cell>
        </row>
        <row r="100">
          <cell r="G100">
            <v>-904.56</v>
          </cell>
        </row>
        <row r="102">
          <cell r="G102">
            <v>407380</v>
          </cell>
        </row>
        <row r="104">
          <cell r="G104">
            <v>451640</v>
          </cell>
        </row>
        <row r="105">
          <cell r="G105">
            <v>10173574.07</v>
          </cell>
        </row>
        <row r="106">
          <cell r="G106">
            <v>218.76</v>
          </cell>
        </row>
        <row r="107">
          <cell r="G107">
            <v>181670</v>
          </cell>
        </row>
        <row r="109">
          <cell r="G109">
            <v>5161000</v>
          </cell>
        </row>
        <row r="111">
          <cell r="G111">
            <v>3344000</v>
          </cell>
        </row>
        <row r="116">
          <cell r="G116">
            <v>469420</v>
          </cell>
        </row>
        <row r="117">
          <cell r="G117">
            <v>238805.31</v>
          </cell>
        </row>
        <row r="118">
          <cell r="G118">
            <v>369970</v>
          </cell>
        </row>
        <row r="131">
          <cell r="G131">
            <v>6100000</v>
          </cell>
        </row>
        <row r="133">
          <cell r="G133">
            <v>1006000</v>
          </cell>
        </row>
        <row r="137">
          <cell r="G137">
            <v>12365435.530000001</v>
          </cell>
        </row>
        <row r="138">
          <cell r="G138">
            <v>6394109.9900000002</v>
          </cell>
        </row>
        <row r="139">
          <cell r="G139">
            <v>5971325.54</v>
          </cell>
        </row>
        <row r="140">
          <cell r="G140">
            <v>222000</v>
          </cell>
        </row>
        <row r="141">
          <cell r="G141">
            <v>221655</v>
          </cell>
        </row>
        <row r="142">
          <cell r="G142">
            <v>-9444.98</v>
          </cell>
        </row>
        <row r="143">
          <cell r="G143">
            <v>4239600</v>
          </cell>
        </row>
        <row r="144">
          <cell r="G144">
            <v>-5905.94</v>
          </cell>
        </row>
        <row r="146">
          <cell r="G146">
            <v>258523.94</v>
          </cell>
        </row>
        <row r="148">
          <cell r="G148">
            <v>-324</v>
          </cell>
        </row>
        <row r="150">
          <cell r="G150">
            <v>2355000</v>
          </cell>
        </row>
        <row r="152">
          <cell r="G152">
            <v>6017.08</v>
          </cell>
        </row>
        <row r="154">
          <cell r="G154">
            <v>-1071.03</v>
          </cell>
        </row>
        <row r="156">
          <cell r="G156">
            <v>440307.66</v>
          </cell>
        </row>
        <row r="159">
          <cell r="G159">
            <v>127000</v>
          </cell>
        </row>
        <row r="163">
          <cell r="G163">
            <v>46955000</v>
          </cell>
        </row>
        <row r="166">
          <cell r="G166">
            <v>880000</v>
          </cell>
        </row>
        <row r="167">
          <cell r="G167">
            <v>-123891.9</v>
          </cell>
        </row>
        <row r="169">
          <cell r="G169">
            <v>994840</v>
          </cell>
        </row>
        <row r="172">
          <cell r="G172">
            <v>135000</v>
          </cell>
        </row>
        <row r="174">
          <cell r="G174">
            <v>343058.53</v>
          </cell>
        </row>
        <row r="175">
          <cell r="G175">
            <v>-53130.25</v>
          </cell>
        </row>
        <row r="180">
          <cell r="G180">
            <v>36238509</v>
          </cell>
        </row>
        <row r="181">
          <cell r="G181">
            <v>292154</v>
          </cell>
        </row>
        <row r="182">
          <cell r="G182">
            <v>139082</v>
          </cell>
        </row>
        <row r="184">
          <cell r="G184">
            <v>1515462</v>
          </cell>
        </row>
        <row r="185">
          <cell r="G185">
            <v>1785733</v>
          </cell>
        </row>
        <row r="187">
          <cell r="G187">
            <v>2057420</v>
          </cell>
        </row>
        <row r="197">
          <cell r="G197">
            <v>5493989</v>
          </cell>
        </row>
        <row r="198">
          <cell r="G198">
            <v>2378000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ow r="7">
          <cell r="F7">
            <v>37073841.960000001</v>
          </cell>
        </row>
        <row r="46">
          <cell r="F46">
            <v>705</v>
          </cell>
        </row>
      </sheetData>
      <sheetData sheetId="1">
        <row r="7">
          <cell r="G7">
            <v>94306566.560000002</v>
          </cell>
        </row>
        <row r="50">
          <cell r="G50">
            <v>0</v>
          </cell>
        </row>
        <row r="51">
          <cell r="G51">
            <v>0</v>
          </cell>
        </row>
        <row r="70">
          <cell r="G70"/>
        </row>
        <row r="71">
          <cell r="G71"/>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R106"/>
  <sheetViews>
    <sheetView tabSelected="1" workbookViewId="0">
      <pane xSplit="4" ySplit="6" topLeftCell="F7" activePane="bottomRight" state="frozen"/>
      <selection activeCell="C79" sqref="C79:E79"/>
      <selection pane="topRight" activeCell="C79" sqref="C79:E79"/>
      <selection pane="bottomLeft" activeCell="C79" sqref="C79:E79"/>
      <selection pane="bottomRight" activeCell="H102" sqref="H102"/>
    </sheetView>
  </sheetViews>
  <sheetFormatPr defaultRowHeight="15" x14ac:dyDescent="0.3"/>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6.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496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3"/>
      <c r="DJ4" s="113"/>
      <c r="DK4" s="113"/>
      <c r="DL4" s="113"/>
      <c r="DM4" s="113"/>
      <c r="DN4" s="111"/>
      <c r="DO4" s="111"/>
      <c r="DP4" s="111"/>
      <c r="DQ4" s="111"/>
      <c r="DR4" s="111"/>
      <c r="DS4" s="111"/>
      <c r="DT4" s="111"/>
      <c r="DU4" s="111"/>
      <c r="DV4" s="111"/>
      <c r="DW4" s="111"/>
      <c r="DX4" s="111"/>
      <c r="DY4" s="111"/>
      <c r="DZ4" s="111"/>
      <c r="EA4" s="111"/>
      <c r="EB4" s="111"/>
      <c r="EC4" s="111"/>
      <c r="ED4" s="111"/>
      <c r="EE4" s="111"/>
      <c r="EF4" s="111"/>
      <c r="EG4" s="111"/>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+C8+C64+C101+C91+C88</f>
        <v>0</v>
      </c>
      <c r="D7" s="104">
        <f t="shared" ref="D7:G7" si="0">+D8+D64+D101+D91+D88</f>
        <v>475701760</v>
      </c>
      <c r="E7" s="86">
        <f t="shared" si="0"/>
        <v>-1389407</v>
      </c>
      <c r="F7" s="104">
        <f t="shared" si="0"/>
        <v>112231517.37</v>
      </c>
      <c r="G7" s="104">
        <f t="shared" si="0"/>
        <v>38870752.340000004</v>
      </c>
      <c r="H7" s="33">
        <f>F7-[1]VENITURI!$F$7</f>
        <v>38870752.340000004</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1">+D14+D51+D9</f>
        <v>472076000</v>
      </c>
      <c r="E8" s="86">
        <f t="shared" si="1"/>
        <v>-1389407</v>
      </c>
      <c r="F8" s="86">
        <f t="shared" si="1"/>
        <v>116284408.37</v>
      </c>
      <c r="G8" s="86">
        <f t="shared" si="1"/>
        <v>39411594.340000004</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3">+D15+D27</f>
        <v>471736000</v>
      </c>
      <c r="E14" s="86">
        <f t="shared" si="3"/>
        <v>-1389407</v>
      </c>
      <c r="F14" s="86">
        <f t="shared" si="3"/>
        <v>115905914.64</v>
      </c>
      <c r="G14" s="86">
        <f t="shared" si="3"/>
        <v>39343751.200000003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4">+D16+D23+D26</f>
        <v>20530000</v>
      </c>
      <c r="E15" s="86">
        <f t="shared" si="4"/>
        <v>-1389407</v>
      </c>
      <c r="F15" s="86">
        <f t="shared" si="4"/>
        <v>6979701.04</v>
      </c>
      <c r="G15" s="86">
        <f t="shared" si="4"/>
        <v>2031038.2000000002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5">D17+D18+D20+D21+D22+D19</f>
        <v>0</v>
      </c>
      <c r="E16" s="86">
        <f t="shared" si="5"/>
        <v>-1389407</v>
      </c>
      <c r="F16" s="86">
        <f t="shared" si="5"/>
        <v>1641272</v>
      </c>
      <c r="G16" s="86">
        <f t="shared" si="5"/>
        <v>251865</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102"/>
      <c r="E17" s="102">
        <f>D17-[2]VENITURI!$F$17</f>
        <v>-1389407</v>
      </c>
      <c r="F17" s="102">
        <v>1641272</v>
      </c>
      <c r="G17" s="102">
        <f>F17-[2]VENITURI!$F$17</f>
        <v>251865</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6">D24+D25</f>
        <v>0</v>
      </c>
      <c r="E23" s="86">
        <f t="shared" si="6"/>
        <v>0</v>
      </c>
      <c r="F23" s="86">
        <f t="shared" si="6"/>
        <v>206135</v>
      </c>
      <c r="G23" s="86">
        <f t="shared" si="6"/>
        <v>37400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102">
        <v>206135</v>
      </c>
      <c r="G24" s="102">
        <f>F24-[2]VENITURI!$F$24</f>
        <v>37400</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103">
        <v>20530000</v>
      </c>
      <c r="E26" s="103"/>
      <c r="F26" s="102">
        <v>5132294.04</v>
      </c>
      <c r="G26" s="102">
        <f>F26-[2]VENITURI!$F$26</f>
        <v>1741773.2000000002</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7">D28+D34+D50+D35+D36+D37+D38+D39+D40+D41+D42+D43+D44+D45+D46+D47+D48+D49</f>
        <v>451206000</v>
      </c>
      <c r="E27" s="86">
        <f t="shared" si="7"/>
        <v>0</v>
      </c>
      <c r="F27" s="86">
        <f t="shared" si="7"/>
        <v>108926213.59999999</v>
      </c>
      <c r="G27" s="86">
        <f t="shared" si="7"/>
        <v>37312713</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8">D29+D30+D31+D32+D33</f>
        <v>439949000</v>
      </c>
      <c r="E28" s="86">
        <f t="shared" si="8"/>
        <v>0</v>
      </c>
      <c r="F28" s="86">
        <f t="shared" si="8"/>
        <v>105961229</v>
      </c>
      <c r="G28" s="86">
        <f t="shared" si="8"/>
        <v>35961741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103">
        <v>439949000</v>
      </c>
      <c r="E29" s="103"/>
      <c r="F29" s="102">
        <v>106357822</v>
      </c>
      <c r="G29" s="102">
        <f>F29-[2]VENITURI!$F$29</f>
        <v>36095602</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102">
        <v>-397931</v>
      </c>
      <c r="G30" s="102">
        <f>F30-[2]VENITURI!$F$30</f>
        <v>-133861</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102">
        <v>1338</v>
      </c>
      <c r="G32" s="45">
        <f>F32-[1]VENITURI!$F$32</f>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103">
        <v>9000</v>
      </c>
      <c r="E36" s="103"/>
      <c r="F36" s="102">
        <v>536</v>
      </c>
      <c r="G36" s="45">
        <f>F36-[1]VENITURI!$F$36</f>
        <v>0</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102">
        <v>-3910</v>
      </c>
      <c r="G37" s="102">
        <f>F37-[2]VENITURI!$F$37</f>
        <v>19</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102">
        <v>3</v>
      </c>
      <c r="G39" s="102">
        <f>F39-[2]VENITURI!$F$39</f>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103">
        <v>39000</v>
      </c>
      <c r="E42" s="103"/>
      <c r="F42" s="102">
        <v>9796</v>
      </c>
      <c r="G42" s="102">
        <f>F42-[2]VENITURI!$F$42</f>
        <v>4169</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102">
        <v>-1220</v>
      </c>
      <c r="G43" s="102">
        <f>F43-[2]VENITURI!$F$43</f>
        <v>-1460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102">
        <v>151173</v>
      </c>
      <c r="G44" s="102">
        <f>F44-[2]VENITURI!$F$44</f>
        <v>56617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ht="30" x14ac:dyDescent="0.3">
      <c r="A45" s="67" t="s">
        <v>84</v>
      </c>
      <c r="B45" s="68" t="s">
        <v>85</v>
      </c>
      <c r="C45" s="45"/>
      <c r="D45" s="103">
        <v>62000</v>
      </c>
      <c r="E45" s="103"/>
      <c r="F45" s="102">
        <v>27509.599999999999</v>
      </c>
      <c r="G45" s="102">
        <f>F45-[2]VENITURI!$F$45</f>
        <v>7563</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103">
        <v>3000</v>
      </c>
      <c r="E46" s="103"/>
      <c r="F46" s="102">
        <v>705</v>
      </c>
      <c r="G46" s="102">
        <f>F46-[3]VENITURI!$F$46</f>
        <v>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103">
        <v>248000</v>
      </c>
      <c r="E48" s="103"/>
      <c r="F48" s="102">
        <v>72369</v>
      </c>
      <c r="G48" s="102">
        <f>F48-[2]VENITURI!$F$48</f>
        <v>12089</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103">
        <v>10896000</v>
      </c>
      <c r="E49" s="103"/>
      <c r="F49" s="102">
        <v>2708023</v>
      </c>
      <c r="G49" s="102">
        <f>F49-[2]VENITURI!$F$49</f>
        <v>1271975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9">+D52+D57</f>
        <v>340000</v>
      </c>
      <c r="E51" s="86">
        <f t="shared" si="9"/>
        <v>0</v>
      </c>
      <c r="F51" s="86">
        <f t="shared" si="9"/>
        <v>378493.73</v>
      </c>
      <c r="G51" s="86">
        <f t="shared" si="9"/>
        <v>67843.14</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10">+D53+D55</f>
        <v>67000</v>
      </c>
      <c r="E52" s="86">
        <f t="shared" si="10"/>
        <v>0</v>
      </c>
      <c r="F52" s="86">
        <f t="shared" si="10"/>
        <v>39619.040000000001</v>
      </c>
      <c r="G52" s="86">
        <f t="shared" si="10"/>
        <v>13411.02</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1">+D54</f>
        <v>67000</v>
      </c>
      <c r="E53" s="86">
        <f t="shared" si="11"/>
        <v>0</v>
      </c>
      <c r="F53" s="86">
        <f t="shared" si="11"/>
        <v>39619.040000000001</v>
      </c>
      <c r="G53" s="86">
        <f t="shared" si="11"/>
        <v>13411.02</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103">
        <v>67000</v>
      </c>
      <c r="E54" s="103"/>
      <c r="F54" s="102">
        <v>39619.040000000001</v>
      </c>
      <c r="G54" s="102">
        <f>F54-[2]VENITURI!$F$54</f>
        <v>13411.02</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3">+D58+D62</f>
        <v>273000</v>
      </c>
      <c r="E57" s="86">
        <f t="shared" si="13"/>
        <v>0</v>
      </c>
      <c r="F57" s="86">
        <f t="shared" si="13"/>
        <v>338874.69</v>
      </c>
      <c r="G57" s="86">
        <f t="shared" si="13"/>
        <v>54432.119999999995</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4">D61+D59+D60</f>
        <v>273000</v>
      </c>
      <c r="E58" s="86">
        <f t="shared" si="14"/>
        <v>0</v>
      </c>
      <c r="F58" s="86">
        <f t="shared" si="14"/>
        <v>338874.69</v>
      </c>
      <c r="G58" s="86">
        <f t="shared" si="14"/>
        <v>54432.119999999995</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103">
        <v>273000</v>
      </c>
      <c r="E61" s="103"/>
      <c r="F61" s="102">
        <v>338874.69</v>
      </c>
      <c r="G61" s="102">
        <f>F61-[2]VENITURI!$F$61</f>
        <v>54432.119999999995</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6">+D65</f>
        <v>3625760</v>
      </c>
      <c r="E64" s="86">
        <f t="shared" si="16"/>
        <v>0</v>
      </c>
      <c r="F64" s="86">
        <f t="shared" si="16"/>
        <v>223</v>
      </c>
      <c r="G64" s="86">
        <f t="shared" si="16"/>
        <v>6</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7">+D66+D79</f>
        <v>3625760</v>
      </c>
      <c r="E65" s="86">
        <f t="shared" si="17"/>
        <v>0</v>
      </c>
      <c r="F65" s="86">
        <f t="shared" si="17"/>
        <v>223</v>
      </c>
      <c r="G65" s="86">
        <f t="shared" si="17"/>
        <v>6</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8">D67+D68+D69+D70+D72+D73+D74+D75+D71+D76+D77+D78</f>
        <v>3625760</v>
      </c>
      <c r="E66" s="86">
        <f t="shared" si="18"/>
        <v>0</v>
      </c>
      <c r="F66" s="86">
        <f t="shared" si="18"/>
        <v>0</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103">
        <v>3625760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9">+D80+D81+D82+D83+D84+D85+D86+D87</f>
        <v>0</v>
      </c>
      <c r="E79" s="86">
        <f t="shared" si="19"/>
        <v>0</v>
      </c>
      <c r="F79" s="86">
        <f t="shared" si="19"/>
        <v>223</v>
      </c>
      <c r="G79" s="86">
        <f t="shared" si="19"/>
        <v>6</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102">
        <v>11</v>
      </c>
      <c r="G83" s="102">
        <f>F83-[2]VENITURI!$F$83</f>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102">
        <v>212</v>
      </c>
      <c r="G86" s="102">
        <f>F86-[2]VENITURI!$F$86</f>
        <v>6</v>
      </c>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 t="shared" ref="C88:G89" si="20">C89</f>
        <v>0</v>
      </c>
      <c r="D88" s="86">
        <f t="shared" si="20"/>
        <v>0</v>
      </c>
      <c r="E88" s="86">
        <f t="shared" si="20"/>
        <v>0</v>
      </c>
      <c r="F88" s="86">
        <f t="shared" si="20"/>
        <v>0</v>
      </c>
      <c r="G88" s="86">
        <f t="shared" si="20"/>
        <v>0</v>
      </c>
      <c r="AT88" s="6"/>
      <c r="AU88" s="6"/>
      <c r="AV88" s="6"/>
      <c r="BN88" s="6"/>
    </row>
    <row r="89" spans="1:139" x14ac:dyDescent="0.3">
      <c r="A89" s="81" t="s">
        <v>170</v>
      </c>
      <c r="B89" s="83" t="s">
        <v>171</v>
      </c>
      <c r="C89" s="86">
        <f t="shared" si="20"/>
        <v>0</v>
      </c>
      <c r="D89" s="86">
        <f t="shared" si="20"/>
        <v>0</v>
      </c>
      <c r="E89" s="86">
        <f t="shared" si="20"/>
        <v>0</v>
      </c>
      <c r="F89" s="86">
        <f t="shared" si="20"/>
        <v>0</v>
      </c>
      <c r="G89" s="86">
        <f t="shared" si="20"/>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f>
        <v>0</v>
      </c>
      <c r="D91" s="86">
        <f t="shared" ref="D91:G91" si="21">D92</f>
        <v>0</v>
      </c>
      <c r="E91" s="86">
        <f t="shared" si="21"/>
        <v>0</v>
      </c>
      <c r="F91" s="86">
        <f t="shared" si="21"/>
        <v>0</v>
      </c>
      <c r="G91" s="86">
        <f t="shared" si="21"/>
        <v>0</v>
      </c>
      <c r="BN91" s="6"/>
    </row>
    <row r="92" spans="1:139" x14ac:dyDescent="0.3">
      <c r="A92" s="81" t="s">
        <v>473</v>
      </c>
      <c r="B92" s="83" t="s">
        <v>171</v>
      </c>
      <c r="C92" s="86">
        <f t="shared" ref="C92:G92" si="22">C93</f>
        <v>0</v>
      </c>
      <c r="D92" s="86">
        <f t="shared" si="22"/>
        <v>0</v>
      </c>
      <c r="E92" s="86">
        <f t="shared" si="22"/>
        <v>0</v>
      </c>
      <c r="F92" s="86">
        <f t="shared" si="22"/>
        <v>0</v>
      </c>
      <c r="G92" s="86">
        <f t="shared" si="22"/>
        <v>0</v>
      </c>
      <c r="BN92" s="6"/>
    </row>
    <row r="93" spans="1:139" x14ac:dyDescent="0.3">
      <c r="A93" s="81" t="s">
        <v>474</v>
      </c>
      <c r="B93" s="83" t="s">
        <v>467</v>
      </c>
      <c r="C93" s="86"/>
      <c r="D93" s="86"/>
      <c r="E93" s="86"/>
      <c r="F93" s="45"/>
      <c r="G93" s="45"/>
      <c r="BN93" s="6"/>
    </row>
    <row r="94" spans="1:139" ht="30" x14ac:dyDescent="0.3">
      <c r="A94" s="84" t="s">
        <v>475</v>
      </c>
      <c r="B94" s="84" t="s">
        <v>174</v>
      </c>
      <c r="C94" s="86">
        <f>C95+C97</f>
        <v>0</v>
      </c>
      <c r="D94" s="86">
        <f t="shared" ref="D94:G94" si="23">D95+D97</f>
        <v>0</v>
      </c>
      <c r="E94" s="86">
        <f t="shared" si="23"/>
        <v>0</v>
      </c>
      <c r="F94" s="86">
        <f t="shared" si="23"/>
        <v>0</v>
      </c>
      <c r="G94" s="86">
        <f t="shared" si="23"/>
        <v>0</v>
      </c>
      <c r="BN94" s="6"/>
    </row>
    <row r="95" spans="1:139" ht="45" x14ac:dyDescent="0.3">
      <c r="A95" s="84" t="s">
        <v>175</v>
      </c>
      <c r="B95" s="84" t="s">
        <v>169</v>
      </c>
      <c r="C95" s="86">
        <f>C96</f>
        <v>0</v>
      </c>
      <c r="D95" s="86">
        <f t="shared" ref="D95:G95" si="24">D96</f>
        <v>0</v>
      </c>
      <c r="E95" s="86">
        <f t="shared" si="24"/>
        <v>0</v>
      </c>
      <c r="F95" s="86">
        <f t="shared" si="24"/>
        <v>0</v>
      </c>
      <c r="G95" s="86">
        <f t="shared" si="24"/>
        <v>0</v>
      </c>
      <c r="BN95" s="6"/>
    </row>
    <row r="96" spans="1:139" ht="30" x14ac:dyDescent="0.3">
      <c r="A96" s="83" t="s">
        <v>176</v>
      </c>
      <c r="B96" s="83" t="s">
        <v>177</v>
      </c>
      <c r="C96" s="86"/>
      <c r="D96" s="86"/>
      <c r="E96" s="86"/>
      <c r="F96" s="86"/>
      <c r="G96" s="86"/>
      <c r="BN96" s="6"/>
    </row>
    <row r="97" spans="1:174" s="56" customFormat="1" x14ac:dyDescent="0.3">
      <c r="A97" s="83"/>
      <c r="B97" s="83" t="s">
        <v>468</v>
      </c>
      <c r="C97" s="86">
        <f>C98</f>
        <v>0</v>
      </c>
      <c r="D97" s="86">
        <f t="shared" ref="D97:G99" si="25">D98</f>
        <v>0</v>
      </c>
      <c r="E97" s="86">
        <f t="shared" si="25"/>
        <v>0</v>
      </c>
      <c r="F97" s="86">
        <f t="shared" si="25"/>
        <v>0</v>
      </c>
      <c r="G97" s="86">
        <f t="shared" si="25"/>
        <v>0</v>
      </c>
      <c r="BN97" s="6"/>
      <c r="EU97" s="5"/>
      <c r="EV97" s="5"/>
      <c r="EW97" s="5"/>
      <c r="EX97" s="5"/>
      <c r="EY97" s="5"/>
      <c r="EZ97" s="5"/>
      <c r="FA97" s="5"/>
      <c r="FB97" s="5"/>
      <c r="FC97" s="5"/>
      <c r="FD97" s="5"/>
      <c r="FE97" s="5"/>
      <c r="FF97" s="5"/>
      <c r="FG97" s="5"/>
      <c r="FH97" s="5"/>
      <c r="FI97" s="5"/>
      <c r="FJ97" s="5"/>
      <c r="FK97" s="5"/>
      <c r="FL97" s="5"/>
      <c r="FM97" s="5"/>
      <c r="FN97" s="5"/>
      <c r="FO97" s="5"/>
      <c r="FP97" s="5"/>
      <c r="FQ97" s="5"/>
      <c r="FR97" s="5"/>
    </row>
    <row r="98" spans="1:174" s="56" customFormat="1" x14ac:dyDescent="0.3">
      <c r="A98" s="83" t="s">
        <v>476</v>
      </c>
      <c r="B98" s="83" t="s">
        <v>469</v>
      </c>
      <c r="C98" s="86">
        <f>C99</f>
        <v>0</v>
      </c>
      <c r="D98" s="86">
        <f t="shared" si="25"/>
        <v>0</v>
      </c>
      <c r="E98" s="86">
        <f t="shared" si="25"/>
        <v>0</v>
      </c>
      <c r="F98" s="86">
        <f t="shared" si="25"/>
        <v>0</v>
      </c>
      <c r="G98" s="86">
        <f t="shared" si="25"/>
        <v>0</v>
      </c>
      <c r="BN98" s="6"/>
      <c r="EU98" s="5"/>
      <c r="EV98" s="5"/>
      <c r="EW98" s="5"/>
      <c r="EX98" s="5"/>
      <c r="EY98" s="5"/>
      <c r="EZ98" s="5"/>
      <c r="FA98" s="5"/>
      <c r="FB98" s="5"/>
      <c r="FC98" s="5"/>
      <c r="FD98" s="5"/>
      <c r="FE98" s="5"/>
      <c r="FF98" s="5"/>
      <c r="FG98" s="5"/>
      <c r="FH98" s="5"/>
      <c r="FI98" s="5"/>
      <c r="FJ98" s="5"/>
      <c r="FK98" s="5"/>
      <c r="FL98" s="5"/>
      <c r="FM98" s="5"/>
      <c r="FN98" s="5"/>
      <c r="FO98" s="5"/>
      <c r="FP98" s="5"/>
      <c r="FQ98" s="5"/>
      <c r="FR98" s="5"/>
    </row>
    <row r="99" spans="1:174" s="56" customFormat="1" ht="30" x14ac:dyDescent="0.3">
      <c r="A99" s="83" t="s">
        <v>477</v>
      </c>
      <c r="B99" s="83" t="s">
        <v>470</v>
      </c>
      <c r="C99" s="86">
        <f>C100</f>
        <v>0</v>
      </c>
      <c r="D99" s="86">
        <f t="shared" si="25"/>
        <v>0</v>
      </c>
      <c r="E99" s="86">
        <f t="shared" si="25"/>
        <v>0</v>
      </c>
      <c r="F99" s="86">
        <f t="shared" si="25"/>
        <v>0</v>
      </c>
      <c r="G99" s="86">
        <f t="shared" si="25"/>
        <v>0</v>
      </c>
      <c r="BN99" s="6"/>
      <c r="EU99" s="5"/>
      <c r="EV99" s="5"/>
      <c r="EW99" s="5"/>
      <c r="EX99" s="5"/>
      <c r="EY99" s="5"/>
      <c r="EZ99" s="5"/>
      <c r="FA99" s="5"/>
      <c r="FB99" s="5"/>
      <c r="FC99" s="5"/>
      <c r="FD99" s="5"/>
      <c r="FE99" s="5"/>
      <c r="FF99" s="5"/>
      <c r="FG99" s="5"/>
      <c r="FH99" s="5"/>
      <c r="FI99" s="5"/>
      <c r="FJ99" s="5"/>
      <c r="FK99" s="5"/>
      <c r="FL99" s="5"/>
      <c r="FM99" s="5"/>
      <c r="FN99" s="5"/>
      <c r="FO99" s="5"/>
      <c r="FP99" s="5"/>
      <c r="FQ99" s="5"/>
      <c r="FR99" s="5"/>
    </row>
    <row r="100" spans="1:174" s="56" customFormat="1" x14ac:dyDescent="0.3">
      <c r="A100" s="83" t="s">
        <v>478</v>
      </c>
      <c r="B100" s="83" t="s">
        <v>471</v>
      </c>
      <c r="C100" s="45"/>
      <c r="D100" s="86"/>
      <c r="E100" s="86"/>
      <c r="F100" s="45"/>
      <c r="G100" s="45"/>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4" t="s">
        <v>178</v>
      </c>
      <c r="B101" s="84" t="s">
        <v>179</v>
      </c>
      <c r="C101" s="86">
        <f>C102</f>
        <v>0</v>
      </c>
      <c r="D101" s="86">
        <f t="shared" ref="D101:G101" si="26">D102</f>
        <v>0</v>
      </c>
      <c r="E101" s="86">
        <f t="shared" si="26"/>
        <v>0</v>
      </c>
      <c r="F101" s="86">
        <f t="shared" si="26"/>
        <v>-4053114</v>
      </c>
      <c r="G101" s="86">
        <f t="shared" si="26"/>
        <v>-540848</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ht="30" x14ac:dyDescent="0.3">
      <c r="A102" s="83" t="s">
        <v>180</v>
      </c>
      <c r="B102" s="83" t="s">
        <v>181</v>
      </c>
      <c r="C102" s="45"/>
      <c r="D102" s="86"/>
      <c r="E102" s="86"/>
      <c r="F102" s="102">
        <f>-4053114</f>
        <v>-4053114</v>
      </c>
      <c r="G102" s="102">
        <f>F102-[2]VENITURI!$F$102</f>
        <v>-540848</v>
      </c>
      <c r="H102" s="6"/>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x14ac:dyDescent="0.3">
      <c r="A103" s="53"/>
      <c r="B103" s="5"/>
      <c r="C103" s="5"/>
      <c r="D103" s="46"/>
      <c r="E103" s="46"/>
      <c r="F103" s="5"/>
      <c r="G103" s="5"/>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53"/>
      <c r="B104" s="5"/>
      <c r="C104" s="5"/>
      <c r="D104" s="46"/>
      <c r="E104" s="46"/>
      <c r="F104" s="5"/>
      <c r="G104" s="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53"/>
      <c r="B105" s="5" t="s">
        <v>501</v>
      </c>
      <c r="C105" s="5"/>
      <c r="D105" s="46"/>
      <c r="E105" s="46"/>
      <c r="F105" s="5" t="s">
        <v>502</v>
      </c>
      <c r="G105" s="5"/>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x14ac:dyDescent="0.3">
      <c r="A106" s="53"/>
      <c r="B106" s="5" t="s">
        <v>503</v>
      </c>
      <c r="C106" s="5"/>
      <c r="D106" s="46"/>
      <c r="E106" s="46"/>
      <c r="F106" s="5" t="s">
        <v>504</v>
      </c>
      <c r="G106" s="5"/>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sheetData>
  <protectedRanges>
    <protectedRange sqref="C85:C86 C69:C81 C61 F85:G85 C29:C50 C54:C55 F69:G78 F80:G81 C17:C26 F31:G31 F18:G22 F25:G25 F90:G90 F93:G93 D23:G23 D55:G55 C57:G57 C64:G65 D79:G79 F33:G35 G32 F38:G38 G36 F40:G41 F47:G47 F50:G50 F87:G87" name="Zonă1" securityDescriptor="O:WDG:WDD:(A;;CC;;;AN)(A;;CC;;;AU)(A;;CC;;;WD)"/>
    <protectedRange sqref="D17:G17" name="Zonă1_1" securityDescriptor="O:WDG:WDD:(A;;CC;;;AN)(A;;CC;;;AU)(A;;CC;;;WD)"/>
    <protectedRange sqref="F24:G24" name="Zonă1_2" securityDescriptor="O:WDG:WDD:(A;;CC;;;AN)(A;;CC;;;AU)(A;;CC;;;WD)"/>
    <protectedRange sqref="F26:G26" name="Zonă1_3" securityDescriptor="O:WDG:WDD:(A;;CC;;;AN)(A;;CC;;;AU)(A;;CC;;;WD)"/>
    <protectedRange sqref="F29:G29" name="Zonă1_4" securityDescriptor="O:WDG:WDD:(A;;CC;;;AN)(A;;CC;;;AU)(A;;CC;;;WD)"/>
    <protectedRange sqref="F30:G30" name="Zonă1_5" securityDescriptor="O:WDG:WDD:(A;;CC;;;AN)(A;;CC;;;AU)(A;;CC;;;WD)"/>
    <protectedRange sqref="F32" name="Zonă1_6" securityDescriptor="O:WDG:WDD:(A;;CC;;;AN)(A;;CC;;;AU)(A;;CC;;;WD)"/>
    <protectedRange sqref="F36" name="Zonă1_7" securityDescriptor="O:WDG:WDD:(A;;CC;;;AN)(A;;CC;;;AU)(A;;CC;;;WD)"/>
    <protectedRange sqref="F37:G37" name="Zonă1_8" securityDescriptor="O:WDG:WDD:(A;;CC;;;AN)(A;;CC;;;AU)(A;;CC;;;WD)"/>
    <protectedRange sqref="F39:G39" name="Zonă1_9" securityDescriptor="O:WDG:WDD:(A;;CC;;;AN)(A;;CC;;;AU)(A;;CC;;;WD)"/>
    <protectedRange sqref="F42:G42" name="Zonă1_10" securityDescriptor="O:WDG:WDD:(A;;CC;;;AN)(A;;CC;;;AU)(A;;CC;;;WD)"/>
    <protectedRange sqref="F43:G44" name="Zonă1_11" securityDescriptor="O:WDG:WDD:(A;;CC;;;AN)(A;;CC;;;AU)(A;;CC;;;WD)"/>
    <protectedRange sqref="F45:G46" name="Zonă1_12" securityDescriptor="O:WDG:WDD:(A;;CC;;;AN)(A;;CC;;;AU)(A;;CC;;;WD)"/>
    <protectedRange sqref="F48:G49" name="Zonă1_13" securityDescriptor="O:WDG:WDD:(A;;CC;;;AN)(A;;CC;;;AU)(A;;CC;;;WD)"/>
    <protectedRange sqref="F54:G54" name="Zonă1_14" securityDescriptor="O:WDG:WDD:(A;;CC;;;AN)(A;;CC;;;AU)(A;;CC;;;WD)"/>
    <protectedRange sqref="F61:G61" name="Zonă1_15" securityDescriptor="O:WDG:WDD:(A;;CC;;;AN)(A;;CC;;;AU)(A;;CC;;;WD)"/>
    <protectedRange sqref="G83" name="Zonă1_16" securityDescriptor="O:WDG:WDD:(A;;CC;;;AN)(A;;CC;;;AU)(A;;CC;;;WD)"/>
    <protectedRange sqref="F86:G86" name="Zonă1_17" securityDescriptor="O:WDG:WDD:(A;;CC;;;AN)(A;;CC;;;AU)(A;;CC;;;WD)"/>
    <protectedRange sqref="G102" name="Zonă1_18" securityDescriptor="O:WDG:WDD:(A;;CC;;;AN)(A;;CC;;;AU)(A;;CC;;;WD)"/>
  </protectedRanges>
  <mergeCells count="26">
    <mergeCell ref="AG4:AK4"/>
    <mergeCell ref="H4:L4"/>
    <mergeCell ref="M4:Q4"/>
    <mergeCell ref="R4:V4"/>
    <mergeCell ref="W4:AA4"/>
    <mergeCell ref="AB4:AF4"/>
    <mergeCell ref="CO4:CS4"/>
    <mergeCell ref="AL4:AP4"/>
    <mergeCell ref="AQ4:AU4"/>
    <mergeCell ref="AV4:AZ4"/>
    <mergeCell ref="BA4:BE4"/>
    <mergeCell ref="BF4:BJ4"/>
    <mergeCell ref="BK4:BO4"/>
    <mergeCell ref="BP4:BT4"/>
    <mergeCell ref="BU4:BY4"/>
    <mergeCell ref="BZ4:CD4"/>
    <mergeCell ref="CE4:CI4"/>
    <mergeCell ref="CJ4:CN4"/>
    <mergeCell ref="DX4:EB4"/>
    <mergeCell ref="EC4:EG4"/>
    <mergeCell ref="CT4:CX4"/>
    <mergeCell ref="CY4:DC4"/>
    <mergeCell ref="DD4:DH4"/>
    <mergeCell ref="DI4:DM4"/>
    <mergeCell ref="DN4:DR4"/>
    <mergeCell ref="DS4:DW4"/>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231"/>
  <sheetViews>
    <sheetView zoomScale="85" zoomScaleNormal="85" workbookViewId="0">
      <pane xSplit="3" ySplit="6" topLeftCell="D7" activePane="bottomRight" state="frozen"/>
      <selection activeCell="G7" sqref="G7:H209"/>
      <selection pane="topRight" activeCell="G7" sqref="G7:H209"/>
      <selection pane="bottomLeft" activeCell="G7" sqref="G7:H209"/>
      <selection pane="bottomRight" activeCell="G44" sqref="G44"/>
    </sheetView>
  </sheetViews>
  <sheetFormatPr defaultRowHeight="15" x14ac:dyDescent="0.3"/>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9" width="13.85546875" style="5" bestFit="1" customWidth="1"/>
    <col min="10" max="16384" width="9.140625" style="5"/>
  </cols>
  <sheetData>
    <row r="1" spans="1:9" ht="17.25" x14ac:dyDescent="0.3">
      <c r="B1" s="2" t="s">
        <v>497</v>
      </c>
      <c r="C1" s="3"/>
    </row>
    <row r="2" spans="1:9" x14ac:dyDescent="0.3">
      <c r="B2" s="3"/>
      <c r="C2" s="3"/>
    </row>
    <row r="3" spans="1:9" x14ac:dyDescent="0.3">
      <c r="B3" s="3"/>
      <c r="C3" s="3"/>
      <c r="D3" s="6"/>
    </row>
    <row r="4" spans="1:9" x14ac:dyDescent="0.3">
      <c r="D4" s="7"/>
      <c r="E4" s="7"/>
      <c r="F4" s="8"/>
      <c r="G4" s="9"/>
      <c r="H4" s="98" t="s">
        <v>466</v>
      </c>
    </row>
    <row r="5" spans="1:9" s="13" customFormat="1" ht="105" x14ac:dyDescent="0.2">
      <c r="A5" s="10" t="s">
        <v>1</v>
      </c>
      <c r="B5" s="11" t="s">
        <v>2</v>
      </c>
      <c r="C5" s="11"/>
      <c r="D5" s="11" t="s">
        <v>182</v>
      </c>
      <c r="E5" s="12" t="s">
        <v>183</v>
      </c>
      <c r="F5" s="12" t="s">
        <v>184</v>
      </c>
      <c r="G5" s="11" t="s">
        <v>185</v>
      </c>
      <c r="H5" s="11" t="s">
        <v>186</v>
      </c>
    </row>
    <row r="6" spans="1:9" x14ac:dyDescent="0.3">
      <c r="A6" s="14"/>
      <c r="B6" s="15" t="s">
        <v>187</v>
      </c>
      <c r="C6" s="15"/>
      <c r="D6" s="16"/>
      <c r="E6" s="16"/>
      <c r="F6" s="16"/>
      <c r="G6" s="16"/>
      <c r="H6" s="16"/>
    </row>
    <row r="7" spans="1:9" s="19" customFormat="1" ht="16.5" customHeight="1" x14ac:dyDescent="0.3">
      <c r="A7" s="17" t="s">
        <v>200</v>
      </c>
      <c r="B7" s="18" t="s">
        <v>188</v>
      </c>
      <c r="C7" s="87">
        <f t="shared" ref="C7" si="0">+C8+C16</f>
        <v>0</v>
      </c>
      <c r="D7" s="87">
        <f t="shared" ref="D7:H7" si="1">+D8+D16</f>
        <v>530022340</v>
      </c>
      <c r="E7" s="87">
        <f t="shared" si="1"/>
        <v>540852950</v>
      </c>
      <c r="F7" s="87">
        <f t="shared" si="1"/>
        <v>0</v>
      </c>
      <c r="G7" s="87">
        <f t="shared" si="1"/>
        <v>267805586</v>
      </c>
      <c r="H7" s="87">
        <f t="shared" si="1"/>
        <v>88336664.99000001</v>
      </c>
      <c r="I7" s="110"/>
    </row>
    <row r="8" spans="1:9" s="19" customFormat="1" x14ac:dyDescent="0.3">
      <c r="A8" s="17" t="s">
        <v>202</v>
      </c>
      <c r="B8" s="20" t="s">
        <v>189</v>
      </c>
      <c r="C8" s="88">
        <f t="shared" ref="C8" si="2">+C9+C10+C13+C11+C12+C15+C183+C14</f>
        <v>0</v>
      </c>
      <c r="D8" s="88">
        <f t="shared" ref="D8:H8" si="3">+D9+D10+D13+D11+D12+D15+D183+D14</f>
        <v>530022340</v>
      </c>
      <c r="E8" s="88">
        <f t="shared" si="3"/>
        <v>540852950</v>
      </c>
      <c r="F8" s="88">
        <f t="shared" si="3"/>
        <v>0</v>
      </c>
      <c r="G8" s="88">
        <f t="shared" si="3"/>
        <v>267805586</v>
      </c>
      <c r="H8" s="88">
        <f t="shared" si="3"/>
        <v>88336664.99000001</v>
      </c>
      <c r="I8" s="110"/>
    </row>
    <row r="9" spans="1:9" s="19" customFormat="1" x14ac:dyDescent="0.3">
      <c r="A9" s="17" t="s">
        <v>204</v>
      </c>
      <c r="B9" s="20" t="s">
        <v>190</v>
      </c>
      <c r="C9" s="88">
        <f t="shared" ref="C9" si="4">+C23</f>
        <v>0</v>
      </c>
      <c r="D9" s="88">
        <f t="shared" ref="D9:H9" si="5">+D23</f>
        <v>6480000</v>
      </c>
      <c r="E9" s="88">
        <f t="shared" si="5"/>
        <v>6480000</v>
      </c>
      <c r="F9" s="88">
        <f t="shared" si="5"/>
        <v>0</v>
      </c>
      <c r="G9" s="88">
        <f t="shared" si="5"/>
        <v>1559890</v>
      </c>
      <c r="H9" s="88">
        <f t="shared" si="5"/>
        <v>510570</v>
      </c>
      <c r="I9" s="110"/>
    </row>
    <row r="10" spans="1:9" s="19" customFormat="1" ht="16.5" customHeight="1" x14ac:dyDescent="0.3">
      <c r="A10" s="17" t="s">
        <v>205</v>
      </c>
      <c r="B10" s="20" t="s">
        <v>191</v>
      </c>
      <c r="C10" s="88">
        <f t="shared" ref="C10" si="6">+C44</f>
        <v>0</v>
      </c>
      <c r="D10" s="88">
        <f t="shared" ref="D10:H10" si="7">+D44</f>
        <v>296703340</v>
      </c>
      <c r="E10" s="88">
        <f t="shared" si="7"/>
        <v>307533950</v>
      </c>
      <c r="F10" s="88">
        <f t="shared" si="7"/>
        <v>0</v>
      </c>
      <c r="G10" s="88">
        <f t="shared" si="7"/>
        <v>192599402.78</v>
      </c>
      <c r="H10" s="88">
        <f t="shared" si="7"/>
        <v>63871928.460000001</v>
      </c>
      <c r="I10" s="110"/>
    </row>
    <row r="11" spans="1:9"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c r="I11" s="110"/>
    </row>
    <row r="12" spans="1:9" s="19" customFormat="1" ht="30" x14ac:dyDescent="0.3">
      <c r="A12" s="17" t="s">
        <v>208</v>
      </c>
      <c r="B12" s="20" t="s">
        <v>193</v>
      </c>
      <c r="C12" s="88">
        <f t="shared" ref="C12" si="10">C184</f>
        <v>0</v>
      </c>
      <c r="D12" s="88">
        <f t="shared" ref="D12:H12" si="11">D184</f>
        <v>186725000</v>
      </c>
      <c r="E12" s="88">
        <f t="shared" si="11"/>
        <v>186725000</v>
      </c>
      <c r="F12" s="88">
        <f t="shared" si="11"/>
        <v>0</v>
      </c>
      <c r="G12" s="88">
        <f t="shared" si="11"/>
        <v>62094625</v>
      </c>
      <c r="H12" s="88">
        <f t="shared" si="11"/>
        <v>20066265</v>
      </c>
      <c r="I12" s="110"/>
    </row>
    <row r="13" spans="1:9" s="19" customFormat="1" ht="16.5" customHeight="1" x14ac:dyDescent="0.3">
      <c r="A13" s="17" t="s">
        <v>209</v>
      </c>
      <c r="B13" s="20" t="s">
        <v>194</v>
      </c>
      <c r="C13" s="88">
        <f t="shared" ref="C13" si="12">C200</f>
        <v>0</v>
      </c>
      <c r="D13" s="88">
        <f t="shared" ref="D13:H13" si="13">D200</f>
        <v>40114000</v>
      </c>
      <c r="E13" s="88">
        <f t="shared" si="13"/>
        <v>40114000</v>
      </c>
      <c r="F13" s="88">
        <f t="shared" si="13"/>
        <v>0</v>
      </c>
      <c r="G13" s="88">
        <f t="shared" si="13"/>
        <v>11803439</v>
      </c>
      <c r="H13" s="88">
        <f t="shared" si="13"/>
        <v>3931450</v>
      </c>
      <c r="I13" s="110"/>
    </row>
    <row r="14" spans="1:9" s="19" customFormat="1" ht="30" x14ac:dyDescent="0.3">
      <c r="A14" s="17" t="s">
        <v>211</v>
      </c>
      <c r="B14" s="20" t="s">
        <v>195</v>
      </c>
      <c r="C14" s="88">
        <f t="shared" ref="C14" si="14">C207</f>
        <v>0</v>
      </c>
      <c r="D14" s="88">
        <f t="shared" ref="D14:H14" si="15">D207</f>
        <v>0</v>
      </c>
      <c r="E14" s="88">
        <f t="shared" si="15"/>
        <v>0</v>
      </c>
      <c r="F14" s="88">
        <f t="shared" si="15"/>
        <v>0</v>
      </c>
      <c r="G14" s="88">
        <f t="shared" si="15"/>
        <v>0</v>
      </c>
      <c r="H14" s="88">
        <f t="shared" si="15"/>
        <v>0</v>
      </c>
      <c r="I14" s="110"/>
    </row>
    <row r="15" spans="1:9" s="19" customFormat="1" ht="16.5" customHeight="1" x14ac:dyDescent="0.3">
      <c r="A15" s="17" t="s">
        <v>213</v>
      </c>
      <c r="B15" s="20" t="s">
        <v>197</v>
      </c>
      <c r="C15" s="88">
        <f t="shared" ref="C15" si="16">C75</f>
        <v>0</v>
      </c>
      <c r="D15" s="88">
        <f t="shared" ref="D15:H15" si="17">D75</f>
        <v>0</v>
      </c>
      <c r="E15" s="88">
        <f t="shared" si="17"/>
        <v>0</v>
      </c>
      <c r="F15" s="88">
        <f t="shared" si="17"/>
        <v>0</v>
      </c>
      <c r="G15" s="88">
        <f t="shared" si="17"/>
        <v>0</v>
      </c>
      <c r="H15" s="88">
        <f t="shared" si="17"/>
        <v>0</v>
      </c>
      <c r="I15" s="110"/>
    </row>
    <row r="16" spans="1:9" s="19" customFormat="1" ht="16.5" customHeight="1" x14ac:dyDescent="0.3">
      <c r="A16" s="17" t="s">
        <v>215</v>
      </c>
      <c r="B16" s="20" t="s">
        <v>198</v>
      </c>
      <c r="C16" s="88">
        <f t="shared" ref="C16:C17" si="18">C78</f>
        <v>0</v>
      </c>
      <c r="D16" s="88">
        <f t="shared" ref="D16:H16" si="19">D78</f>
        <v>0</v>
      </c>
      <c r="E16" s="88">
        <f t="shared" si="19"/>
        <v>0</v>
      </c>
      <c r="F16" s="88">
        <f t="shared" si="19"/>
        <v>0</v>
      </c>
      <c r="G16" s="88">
        <f t="shared" si="19"/>
        <v>0</v>
      </c>
      <c r="H16" s="88">
        <f t="shared" si="19"/>
        <v>0</v>
      </c>
      <c r="I16" s="110"/>
    </row>
    <row r="17" spans="1:9" s="19" customFormat="1" x14ac:dyDescent="0.3">
      <c r="A17" s="17" t="s">
        <v>217</v>
      </c>
      <c r="B17" s="20" t="s">
        <v>199</v>
      </c>
      <c r="C17" s="88">
        <f t="shared" si="18"/>
        <v>0</v>
      </c>
      <c r="D17" s="88">
        <f t="shared" ref="D17:H17" si="20">D79</f>
        <v>0</v>
      </c>
      <c r="E17" s="88">
        <f t="shared" si="20"/>
        <v>0</v>
      </c>
      <c r="F17" s="88">
        <f t="shared" si="20"/>
        <v>0</v>
      </c>
      <c r="G17" s="88">
        <f t="shared" si="20"/>
        <v>0</v>
      </c>
      <c r="H17" s="88">
        <f t="shared" si="20"/>
        <v>0</v>
      </c>
      <c r="I17" s="110"/>
    </row>
    <row r="18" spans="1:9" s="19" customFormat="1" ht="30" x14ac:dyDescent="0.3">
      <c r="A18" s="17" t="s">
        <v>219</v>
      </c>
      <c r="B18" s="20" t="s">
        <v>201</v>
      </c>
      <c r="C18" s="88">
        <f t="shared" ref="C18" si="21">C183+C206</f>
        <v>0</v>
      </c>
      <c r="D18" s="88">
        <f t="shared" ref="D18:H18" si="22">D183+D206</f>
        <v>0</v>
      </c>
      <c r="E18" s="88">
        <f t="shared" si="22"/>
        <v>0</v>
      </c>
      <c r="F18" s="88">
        <f t="shared" si="22"/>
        <v>0</v>
      </c>
      <c r="G18" s="88">
        <f t="shared" si="22"/>
        <v>-251770.78</v>
      </c>
      <c r="H18" s="88">
        <f t="shared" si="22"/>
        <v>-43548.470000000023</v>
      </c>
      <c r="I18" s="110"/>
    </row>
    <row r="19" spans="1:9" s="19" customFormat="1" ht="16.5" customHeight="1" x14ac:dyDescent="0.3">
      <c r="A19" s="17" t="s">
        <v>221</v>
      </c>
      <c r="B19" s="20" t="s">
        <v>203</v>
      </c>
      <c r="C19" s="88">
        <f t="shared" ref="C19" si="23">+C20+C16</f>
        <v>0</v>
      </c>
      <c r="D19" s="88">
        <f t="shared" ref="D19:H19" si="24">+D20+D16</f>
        <v>530022340</v>
      </c>
      <c r="E19" s="88">
        <f t="shared" si="24"/>
        <v>540852950</v>
      </c>
      <c r="F19" s="88">
        <f t="shared" si="24"/>
        <v>0</v>
      </c>
      <c r="G19" s="88">
        <f t="shared" si="24"/>
        <v>267805586</v>
      </c>
      <c r="H19" s="88">
        <f t="shared" si="24"/>
        <v>88336664.99000001</v>
      </c>
      <c r="I19" s="110"/>
    </row>
    <row r="20" spans="1:9" s="19" customFormat="1" x14ac:dyDescent="0.3">
      <c r="A20" s="17" t="s">
        <v>223</v>
      </c>
      <c r="B20" s="20" t="s">
        <v>189</v>
      </c>
      <c r="C20" s="88">
        <f t="shared" ref="C20" si="25">C9+C10+C11+C12+C13+C15+C183+C14</f>
        <v>0</v>
      </c>
      <c r="D20" s="88">
        <f t="shared" ref="D20:H20" si="26">D9+D10+D11+D12+D13+D15+D183+D14</f>
        <v>530022340</v>
      </c>
      <c r="E20" s="88">
        <f t="shared" si="26"/>
        <v>540852950</v>
      </c>
      <c r="F20" s="88">
        <f t="shared" si="26"/>
        <v>0</v>
      </c>
      <c r="G20" s="88">
        <f t="shared" si="26"/>
        <v>267805586</v>
      </c>
      <c r="H20" s="88">
        <f t="shared" si="26"/>
        <v>88336664.99000001</v>
      </c>
      <c r="I20" s="110"/>
    </row>
    <row r="21" spans="1:9" s="19" customFormat="1" ht="16.5" customHeight="1" x14ac:dyDescent="0.3">
      <c r="A21" s="21" t="s">
        <v>225</v>
      </c>
      <c r="B21" s="20" t="s">
        <v>206</v>
      </c>
      <c r="C21" s="88">
        <f t="shared" ref="C21" si="27">+C22+C78+C183</f>
        <v>0</v>
      </c>
      <c r="D21" s="88">
        <f t="shared" ref="D21:H21" si="28">+D22+D78+D183</f>
        <v>489908340</v>
      </c>
      <c r="E21" s="88">
        <f t="shared" si="28"/>
        <v>500738950</v>
      </c>
      <c r="F21" s="88">
        <f t="shared" si="28"/>
        <v>0</v>
      </c>
      <c r="G21" s="88">
        <f t="shared" si="28"/>
        <v>256002147</v>
      </c>
      <c r="H21" s="88">
        <f t="shared" si="28"/>
        <v>84405214.99000001</v>
      </c>
      <c r="I21" s="110"/>
    </row>
    <row r="22" spans="1:9" s="19" customFormat="1" ht="16.5" customHeight="1" x14ac:dyDescent="0.3">
      <c r="A22" s="17" t="s">
        <v>227</v>
      </c>
      <c r="B22" s="20" t="s">
        <v>189</v>
      </c>
      <c r="C22" s="88">
        <f t="shared" ref="C22" si="29">+C23+C44+C72+C184+C75+C207</f>
        <v>0</v>
      </c>
      <c r="D22" s="88">
        <f t="shared" ref="D22:H22" si="30">+D23+D44+D72+D184+D75+D207</f>
        <v>489908340</v>
      </c>
      <c r="E22" s="88">
        <f t="shared" si="30"/>
        <v>500738950</v>
      </c>
      <c r="F22" s="88">
        <f t="shared" si="30"/>
        <v>0</v>
      </c>
      <c r="G22" s="88">
        <f t="shared" si="30"/>
        <v>256253917.78</v>
      </c>
      <c r="H22" s="88">
        <f t="shared" si="30"/>
        <v>84448763.460000008</v>
      </c>
      <c r="I22" s="110"/>
    </row>
    <row r="23" spans="1:9" s="19" customFormat="1" x14ac:dyDescent="0.3">
      <c r="A23" s="17" t="s">
        <v>229</v>
      </c>
      <c r="B23" s="20" t="s">
        <v>190</v>
      </c>
      <c r="C23" s="88">
        <f t="shared" ref="C23" si="31">+C24+C36+C34</f>
        <v>0</v>
      </c>
      <c r="D23" s="88">
        <f t="shared" ref="D23:H23" si="32">+D24+D36+D34</f>
        <v>6480000</v>
      </c>
      <c r="E23" s="88">
        <f t="shared" si="32"/>
        <v>6480000</v>
      </c>
      <c r="F23" s="88">
        <f t="shared" si="32"/>
        <v>0</v>
      </c>
      <c r="G23" s="88">
        <f t="shared" si="32"/>
        <v>1559890</v>
      </c>
      <c r="H23" s="88">
        <f t="shared" si="32"/>
        <v>510570</v>
      </c>
      <c r="I23" s="110"/>
    </row>
    <row r="24" spans="1:9" s="19" customFormat="1" ht="16.5" customHeight="1" x14ac:dyDescent="0.3">
      <c r="A24" s="17" t="s">
        <v>231</v>
      </c>
      <c r="B24" s="20" t="s">
        <v>210</v>
      </c>
      <c r="C24" s="88">
        <f t="shared" ref="C24" si="33">C25+C28+C29+C30+C32+C26+C27+C31</f>
        <v>0</v>
      </c>
      <c r="D24" s="88">
        <f t="shared" ref="D24:H24" si="34">D25+D28+D29+D30+D32+D26+D27+D31</f>
        <v>6337430</v>
      </c>
      <c r="E24" s="88">
        <f t="shared" si="34"/>
        <v>6337430</v>
      </c>
      <c r="F24" s="88">
        <f t="shared" si="34"/>
        <v>0</v>
      </c>
      <c r="G24" s="88">
        <f t="shared" si="34"/>
        <v>1525514</v>
      </c>
      <c r="H24" s="88">
        <f t="shared" si="34"/>
        <v>499393</v>
      </c>
      <c r="I24" s="110"/>
    </row>
    <row r="25" spans="1:9" s="19" customFormat="1" ht="16.5" customHeight="1" x14ac:dyDescent="0.3">
      <c r="A25" s="22" t="s">
        <v>233</v>
      </c>
      <c r="B25" s="23" t="s">
        <v>212</v>
      </c>
      <c r="C25" s="89"/>
      <c r="D25" s="105">
        <v>5269600</v>
      </c>
      <c r="E25" s="105">
        <v>5269600</v>
      </c>
      <c r="F25" s="105"/>
      <c r="G25" s="102">
        <v>1252884</v>
      </c>
      <c r="H25" s="102">
        <f>G25-[2]CHELTUIELI!$G$25</f>
        <v>402559</v>
      </c>
      <c r="I25" s="110"/>
    </row>
    <row r="26" spans="1:9" s="19" customFormat="1" x14ac:dyDescent="0.3">
      <c r="A26" s="22" t="s">
        <v>235</v>
      </c>
      <c r="B26" s="23" t="s">
        <v>214</v>
      </c>
      <c r="C26" s="89"/>
      <c r="D26" s="105">
        <v>657130</v>
      </c>
      <c r="E26" s="105">
        <v>657130</v>
      </c>
      <c r="F26" s="105"/>
      <c r="G26" s="102">
        <v>161078</v>
      </c>
      <c r="H26" s="102">
        <f>G26-[2]CHELTUIELI!$G$26</f>
        <v>52782</v>
      </c>
      <c r="I26" s="110"/>
    </row>
    <row r="27" spans="1:9" s="19" customFormat="1" x14ac:dyDescent="0.3">
      <c r="A27" s="22" t="s">
        <v>237</v>
      </c>
      <c r="B27" s="23" t="s">
        <v>216</v>
      </c>
      <c r="C27" s="89"/>
      <c r="D27" s="105">
        <v>32390</v>
      </c>
      <c r="E27" s="105">
        <v>32390</v>
      </c>
      <c r="F27" s="105"/>
      <c r="G27" s="102">
        <v>8006</v>
      </c>
      <c r="H27" s="102">
        <f>G27-[2]CHELTUIELI!$G$27</f>
        <v>3109</v>
      </c>
      <c r="I27" s="110"/>
    </row>
    <row r="28" spans="1:9" s="19" customFormat="1" ht="16.5" customHeight="1" x14ac:dyDescent="0.3">
      <c r="A28" s="22" t="s">
        <v>239</v>
      </c>
      <c r="B28" s="24" t="s">
        <v>218</v>
      </c>
      <c r="C28" s="89"/>
      <c r="D28" s="105">
        <v>13000</v>
      </c>
      <c r="E28" s="105">
        <v>13000</v>
      </c>
      <c r="F28" s="105"/>
      <c r="G28" s="102">
        <v>4292</v>
      </c>
      <c r="H28" s="102">
        <f>G28-[2]CHELTUIELI!$G$28</f>
        <v>1480</v>
      </c>
      <c r="I28" s="110"/>
    </row>
    <row r="29" spans="1:9" s="19" customFormat="1" ht="16.5" customHeight="1" x14ac:dyDescent="0.3">
      <c r="A29" s="22" t="s">
        <v>241</v>
      </c>
      <c r="B29" s="24" t="s">
        <v>220</v>
      </c>
      <c r="C29" s="89"/>
      <c r="D29" s="105">
        <v>1070</v>
      </c>
      <c r="E29" s="105">
        <v>1070</v>
      </c>
      <c r="F29" s="105"/>
      <c r="G29" s="102">
        <v>0</v>
      </c>
      <c r="H29" s="102">
        <v>0</v>
      </c>
      <c r="I29" s="110"/>
    </row>
    <row r="30" spans="1:9" ht="16.5" customHeight="1" x14ac:dyDescent="0.3">
      <c r="A30" s="22" t="s">
        <v>243</v>
      </c>
      <c r="B30" s="24" t="s">
        <v>222</v>
      </c>
      <c r="C30" s="89"/>
      <c r="D30" s="105">
        <v>0</v>
      </c>
      <c r="E30" s="105">
        <v>0</v>
      </c>
      <c r="F30" s="105"/>
      <c r="G30" s="102">
        <v>0</v>
      </c>
      <c r="H30" s="102">
        <v>0</v>
      </c>
      <c r="I30" s="110"/>
    </row>
    <row r="31" spans="1:9" ht="16.5" customHeight="1" x14ac:dyDescent="0.3">
      <c r="A31" s="22" t="s">
        <v>244</v>
      </c>
      <c r="B31" s="24" t="s">
        <v>224</v>
      </c>
      <c r="C31" s="89"/>
      <c r="D31" s="105">
        <v>220940</v>
      </c>
      <c r="E31" s="105">
        <v>220940</v>
      </c>
      <c r="F31" s="105"/>
      <c r="G31" s="102">
        <v>53510</v>
      </c>
      <c r="H31" s="102">
        <f>G31-[2]CHELTUIELI!$G$31</f>
        <v>17681</v>
      </c>
      <c r="I31" s="110"/>
    </row>
    <row r="32" spans="1:9" ht="16.5" customHeight="1" x14ac:dyDescent="0.3">
      <c r="A32" s="22" t="s">
        <v>246</v>
      </c>
      <c r="B32" s="24" t="s">
        <v>226</v>
      </c>
      <c r="C32" s="89"/>
      <c r="D32" s="105">
        <v>143300</v>
      </c>
      <c r="E32" s="105">
        <v>143300</v>
      </c>
      <c r="F32" s="105"/>
      <c r="G32" s="102">
        <v>45744</v>
      </c>
      <c r="H32" s="102">
        <f>G32-[2]CHELTUIELI!$G$32</f>
        <v>21782</v>
      </c>
      <c r="I32" s="110"/>
    </row>
    <row r="33" spans="1:9" ht="16.5" customHeight="1" x14ac:dyDescent="0.3">
      <c r="A33" s="22"/>
      <c r="B33" s="24" t="s">
        <v>228</v>
      </c>
      <c r="C33" s="89"/>
      <c r="D33" s="90">
        <v>0</v>
      </c>
      <c r="E33" s="90">
        <v>0</v>
      </c>
      <c r="F33" s="90"/>
      <c r="G33" s="45">
        <v>0</v>
      </c>
      <c r="H33" s="45">
        <v>0</v>
      </c>
      <c r="I33" s="110"/>
    </row>
    <row r="34" spans="1:9" ht="16.5" customHeight="1" x14ac:dyDescent="0.3">
      <c r="A34" s="22" t="s">
        <v>248</v>
      </c>
      <c r="B34" s="20" t="s">
        <v>230</v>
      </c>
      <c r="C34" s="89">
        <f t="shared" ref="C34:H34" si="35">C35</f>
        <v>0</v>
      </c>
      <c r="D34" s="89">
        <f t="shared" si="35"/>
        <v>0</v>
      </c>
      <c r="E34" s="89">
        <f t="shared" si="35"/>
        <v>0</v>
      </c>
      <c r="F34" s="89">
        <f t="shared" si="35"/>
        <v>0</v>
      </c>
      <c r="G34" s="89">
        <f t="shared" si="35"/>
        <v>0</v>
      </c>
      <c r="H34" s="89">
        <f t="shared" si="35"/>
        <v>0</v>
      </c>
      <c r="I34" s="110"/>
    </row>
    <row r="35" spans="1:9" ht="16.5" customHeight="1" x14ac:dyDescent="0.3">
      <c r="A35" s="22" t="s">
        <v>250</v>
      </c>
      <c r="B35" s="24" t="s">
        <v>232</v>
      </c>
      <c r="C35" s="89"/>
      <c r="D35" s="90">
        <v>0</v>
      </c>
      <c r="E35" s="90">
        <v>0</v>
      </c>
      <c r="F35" s="90"/>
      <c r="G35" s="45">
        <v>0</v>
      </c>
      <c r="H35" s="45">
        <v>0</v>
      </c>
      <c r="I35" s="110"/>
    </row>
    <row r="36" spans="1:9" ht="16.5" customHeight="1" x14ac:dyDescent="0.3">
      <c r="A36" s="17" t="s">
        <v>252</v>
      </c>
      <c r="B36" s="20" t="s">
        <v>234</v>
      </c>
      <c r="C36" s="88">
        <f t="shared" ref="C36:H36" si="36">+C37+C38+C39+C40+C41+C42+C43</f>
        <v>0</v>
      </c>
      <c r="D36" s="88">
        <f t="shared" si="36"/>
        <v>142570</v>
      </c>
      <c r="E36" s="88">
        <f t="shared" si="36"/>
        <v>142570</v>
      </c>
      <c r="F36" s="88">
        <f t="shared" si="36"/>
        <v>0</v>
      </c>
      <c r="G36" s="88">
        <f t="shared" si="36"/>
        <v>34376</v>
      </c>
      <c r="H36" s="88">
        <f t="shared" si="36"/>
        <v>11177</v>
      </c>
      <c r="I36" s="110"/>
    </row>
    <row r="37" spans="1:9" ht="16.5" customHeight="1" x14ac:dyDescent="0.3">
      <c r="A37" s="22" t="s">
        <v>254</v>
      </c>
      <c r="B37" s="24" t="s">
        <v>236</v>
      </c>
      <c r="C37" s="89"/>
      <c r="D37" s="90">
        <v>0</v>
      </c>
      <c r="E37" s="90">
        <v>0</v>
      </c>
      <c r="F37" s="90">
        <v>0</v>
      </c>
      <c r="G37" s="90">
        <v>0</v>
      </c>
      <c r="H37" s="90">
        <v>0</v>
      </c>
      <c r="I37" s="110"/>
    </row>
    <row r="38" spans="1:9" ht="16.5" customHeight="1" x14ac:dyDescent="0.3">
      <c r="A38" s="22" t="s">
        <v>256</v>
      </c>
      <c r="B38" s="24" t="s">
        <v>238</v>
      </c>
      <c r="C38" s="89"/>
      <c r="D38" s="90">
        <v>0</v>
      </c>
      <c r="E38" s="90">
        <v>0</v>
      </c>
      <c r="F38" s="90">
        <v>0</v>
      </c>
      <c r="G38" s="90">
        <v>0</v>
      </c>
      <c r="H38" s="90">
        <v>0</v>
      </c>
      <c r="I38" s="110"/>
    </row>
    <row r="39" spans="1:9" s="19" customFormat="1" ht="16.5" customHeight="1" x14ac:dyDescent="0.3">
      <c r="A39" s="22" t="s">
        <v>258</v>
      </c>
      <c r="B39" s="24" t="s">
        <v>240</v>
      </c>
      <c r="C39" s="89"/>
      <c r="D39" s="90">
        <v>0</v>
      </c>
      <c r="E39" s="90">
        <v>0</v>
      </c>
      <c r="F39" s="90">
        <v>0</v>
      </c>
      <c r="G39" s="90">
        <v>0</v>
      </c>
      <c r="H39" s="90">
        <v>0</v>
      </c>
      <c r="I39" s="110"/>
    </row>
    <row r="40" spans="1:9" ht="16.5" customHeight="1" x14ac:dyDescent="0.3">
      <c r="A40" s="22" t="s">
        <v>260</v>
      </c>
      <c r="B40" s="25" t="s">
        <v>242</v>
      </c>
      <c r="C40" s="89"/>
      <c r="D40" s="90">
        <v>0</v>
      </c>
      <c r="E40" s="90">
        <v>0</v>
      </c>
      <c r="F40" s="90">
        <v>0</v>
      </c>
      <c r="G40" s="90">
        <v>0</v>
      </c>
      <c r="H40" s="90">
        <v>0</v>
      </c>
      <c r="I40" s="110"/>
    </row>
    <row r="41" spans="1:9" ht="16.5" customHeight="1" x14ac:dyDescent="0.3">
      <c r="A41" s="22" t="s">
        <v>262</v>
      </c>
      <c r="B41" s="25" t="s">
        <v>41</v>
      </c>
      <c r="C41" s="89"/>
      <c r="D41" s="90">
        <v>0</v>
      </c>
      <c r="E41" s="90">
        <v>0</v>
      </c>
      <c r="F41" s="90">
        <v>0</v>
      </c>
      <c r="G41" s="90">
        <v>0</v>
      </c>
      <c r="H41" s="90">
        <v>0</v>
      </c>
      <c r="I41" s="110"/>
    </row>
    <row r="42" spans="1:9" ht="16.5" customHeight="1" x14ac:dyDescent="0.3">
      <c r="A42" s="22" t="s">
        <v>264</v>
      </c>
      <c r="B42" s="25" t="s">
        <v>245</v>
      </c>
      <c r="C42" s="89"/>
      <c r="D42" s="105">
        <v>142570</v>
      </c>
      <c r="E42" s="105">
        <v>142570</v>
      </c>
      <c r="F42" s="105"/>
      <c r="G42" s="105">
        <v>34376</v>
      </c>
      <c r="H42" s="102">
        <f>G42-[2]CHELTUIELI!$G$42</f>
        <v>11177</v>
      </c>
      <c r="I42" s="110"/>
    </row>
    <row r="43" spans="1:9" ht="16.5" customHeight="1" x14ac:dyDescent="0.3">
      <c r="A43" s="22" t="s">
        <v>266</v>
      </c>
      <c r="B43" s="25" t="s">
        <v>247</v>
      </c>
      <c r="C43" s="89"/>
      <c r="D43" s="90">
        <v>0</v>
      </c>
      <c r="E43" s="90">
        <v>0</v>
      </c>
      <c r="F43" s="90">
        <v>0</v>
      </c>
      <c r="G43" s="90">
        <v>0</v>
      </c>
      <c r="H43" s="90">
        <v>0</v>
      </c>
      <c r="I43" s="110"/>
    </row>
    <row r="44" spans="1:9" ht="16.5" customHeight="1" x14ac:dyDescent="0.3">
      <c r="A44" s="17" t="s">
        <v>268</v>
      </c>
      <c r="B44" s="20" t="s">
        <v>191</v>
      </c>
      <c r="C44" s="88">
        <f t="shared" ref="C44" si="37">+C45+C59+C58+C61+C64+C66+C67+C69+C65+C68</f>
        <v>0</v>
      </c>
      <c r="D44" s="88">
        <f t="shared" ref="D44:H44" si="38">+D45+D59+D58+D61+D64+D66+D67+D69+D65+D68</f>
        <v>296703340</v>
      </c>
      <c r="E44" s="88">
        <f t="shared" si="38"/>
        <v>307533950</v>
      </c>
      <c r="F44" s="88">
        <f t="shared" si="38"/>
        <v>0</v>
      </c>
      <c r="G44" s="88">
        <f t="shared" si="38"/>
        <v>192599402.78</v>
      </c>
      <c r="H44" s="88">
        <f t="shared" si="38"/>
        <v>63871928.460000001</v>
      </c>
      <c r="I44" s="110"/>
    </row>
    <row r="45" spans="1:9" ht="16.5" customHeight="1" x14ac:dyDescent="0.3">
      <c r="A45" s="17" t="s">
        <v>270</v>
      </c>
      <c r="B45" s="20" t="s">
        <v>249</v>
      </c>
      <c r="C45" s="88">
        <f t="shared" ref="C45" si="39">+C46+C47+C48+C49+C50+C51+C52+C53+C55</f>
        <v>0</v>
      </c>
      <c r="D45" s="88">
        <f t="shared" ref="D45:H45" si="40">+D46+D47+D48+D49+D50+D51+D52+D53+D55</f>
        <v>296575340</v>
      </c>
      <c r="E45" s="88">
        <f t="shared" si="40"/>
        <v>307405950</v>
      </c>
      <c r="F45" s="88">
        <f t="shared" si="40"/>
        <v>0</v>
      </c>
      <c r="G45" s="88">
        <f t="shared" si="40"/>
        <v>192596646.00999999</v>
      </c>
      <c r="H45" s="88">
        <f t="shared" si="40"/>
        <v>63871012.160000004</v>
      </c>
      <c r="I45" s="110"/>
    </row>
    <row r="46" spans="1:9" s="19" customFormat="1" ht="16.5" customHeight="1" x14ac:dyDescent="0.3">
      <c r="A46" s="22" t="s">
        <v>272</v>
      </c>
      <c r="B46" s="24" t="s">
        <v>251</v>
      </c>
      <c r="C46" s="89"/>
      <c r="D46" s="105">
        <v>59000</v>
      </c>
      <c r="E46" s="105">
        <v>59000</v>
      </c>
      <c r="F46" s="105"/>
      <c r="G46" s="102">
        <v>17992.43</v>
      </c>
      <c r="H46" s="102">
        <f>G46-[2]CHELTUIELI!$G$46</f>
        <v>0</v>
      </c>
      <c r="I46" s="110"/>
    </row>
    <row r="47" spans="1:9" s="19" customFormat="1" ht="16.5" customHeight="1" x14ac:dyDescent="0.3">
      <c r="A47" s="22" t="s">
        <v>274</v>
      </c>
      <c r="B47" s="24" t="s">
        <v>253</v>
      </c>
      <c r="C47" s="89"/>
      <c r="D47" s="105">
        <v>0</v>
      </c>
      <c r="E47" s="105">
        <v>0</v>
      </c>
      <c r="F47" s="105"/>
      <c r="G47" s="102">
        <v>0</v>
      </c>
      <c r="H47" s="102">
        <v>0</v>
      </c>
      <c r="I47" s="110"/>
    </row>
    <row r="48" spans="1:9" ht="16.5" customHeight="1" x14ac:dyDescent="0.3">
      <c r="A48" s="22" t="s">
        <v>276</v>
      </c>
      <c r="B48" s="24" t="s">
        <v>255</v>
      </c>
      <c r="C48" s="89"/>
      <c r="D48" s="105">
        <v>120000</v>
      </c>
      <c r="E48" s="105">
        <v>120000</v>
      </c>
      <c r="F48" s="105"/>
      <c r="G48" s="102">
        <v>60056.74</v>
      </c>
      <c r="H48" s="102">
        <f>G48-[2]CHELTUIELI!$G$48</f>
        <v>25056.739999999998</v>
      </c>
      <c r="I48" s="110"/>
    </row>
    <row r="49" spans="1:9" ht="16.5" customHeight="1" x14ac:dyDescent="0.3">
      <c r="A49" s="22" t="s">
        <v>278</v>
      </c>
      <c r="B49" s="24" t="s">
        <v>257</v>
      </c>
      <c r="C49" s="89"/>
      <c r="D49" s="105">
        <v>14000</v>
      </c>
      <c r="E49" s="105">
        <v>14000</v>
      </c>
      <c r="F49" s="105"/>
      <c r="G49" s="102">
        <v>6050</v>
      </c>
      <c r="H49" s="102">
        <f>G49-[2]CHELTUIELI!$G$49</f>
        <v>4881.83</v>
      </c>
      <c r="I49" s="110"/>
    </row>
    <row r="50" spans="1:9" ht="16.5" customHeight="1" x14ac:dyDescent="0.3">
      <c r="A50" s="22" t="s">
        <v>280</v>
      </c>
      <c r="B50" s="24" t="s">
        <v>259</v>
      </c>
      <c r="C50" s="89"/>
      <c r="D50" s="105">
        <v>10000</v>
      </c>
      <c r="E50" s="105">
        <v>10000</v>
      </c>
      <c r="F50" s="105"/>
      <c r="G50" s="102">
        <v>0</v>
      </c>
      <c r="H50" s="102">
        <f>G50-[3]CHELTUIELI!$G$50</f>
        <v>0</v>
      </c>
      <c r="I50" s="110"/>
    </row>
    <row r="51" spans="1:9" ht="16.5" customHeight="1" x14ac:dyDescent="0.3">
      <c r="A51" s="22" t="s">
        <v>282</v>
      </c>
      <c r="B51" s="24" t="s">
        <v>261</v>
      </c>
      <c r="C51" s="89"/>
      <c r="D51" s="105">
        <v>0</v>
      </c>
      <c r="E51" s="105">
        <v>0</v>
      </c>
      <c r="F51" s="105"/>
      <c r="G51" s="102">
        <v>0</v>
      </c>
      <c r="H51" s="102">
        <f>G51-[3]CHELTUIELI!$G$51</f>
        <v>0</v>
      </c>
      <c r="I51" s="110"/>
    </row>
    <row r="52" spans="1:9" ht="16.5" customHeight="1" x14ac:dyDescent="0.3">
      <c r="A52" s="22" t="s">
        <v>284</v>
      </c>
      <c r="B52" s="24" t="s">
        <v>263</v>
      </c>
      <c r="C52" s="89"/>
      <c r="D52" s="105">
        <v>71000</v>
      </c>
      <c r="E52" s="105">
        <v>71000</v>
      </c>
      <c r="F52" s="105"/>
      <c r="G52" s="102">
        <v>20617.490000000002</v>
      </c>
      <c r="H52" s="102">
        <f>G52-[2]CHELTUIELI!$G$52</f>
        <v>6618.5600000000013</v>
      </c>
      <c r="I52" s="110"/>
    </row>
    <row r="53" spans="1:9" ht="16.5" customHeight="1" x14ac:dyDescent="0.35">
      <c r="A53" s="17" t="s">
        <v>286</v>
      </c>
      <c r="B53" s="20" t="s">
        <v>265</v>
      </c>
      <c r="C53" s="91">
        <f t="shared" ref="C53:H53" si="41">+C54+C89</f>
        <v>0</v>
      </c>
      <c r="D53" s="91">
        <f t="shared" si="41"/>
        <v>295990340</v>
      </c>
      <c r="E53" s="91">
        <f t="shared" si="41"/>
        <v>306820950</v>
      </c>
      <c r="F53" s="91">
        <f t="shared" si="41"/>
        <v>0</v>
      </c>
      <c r="G53" s="91">
        <f t="shared" si="41"/>
        <v>192412929.34999999</v>
      </c>
      <c r="H53" s="91">
        <f t="shared" si="41"/>
        <v>63809455.030000001</v>
      </c>
      <c r="I53" s="110"/>
    </row>
    <row r="54" spans="1:9" ht="16.5" customHeight="1" x14ac:dyDescent="0.3">
      <c r="A54" s="27" t="s">
        <v>288</v>
      </c>
      <c r="B54" s="28" t="s">
        <v>267</v>
      </c>
      <c r="C54" s="92"/>
      <c r="D54" s="105">
        <v>58000</v>
      </c>
      <c r="E54" s="105">
        <v>58000</v>
      </c>
      <c r="F54" s="105"/>
      <c r="G54" s="102">
        <v>14330</v>
      </c>
      <c r="H54" s="102">
        <f>G54-[2]CHELTUIELI!$G$54</f>
        <v>5330</v>
      </c>
      <c r="I54" s="110"/>
    </row>
    <row r="55" spans="1:9" s="19" customFormat="1" ht="16.5" customHeight="1" x14ac:dyDescent="0.3">
      <c r="A55" s="22" t="s">
        <v>290</v>
      </c>
      <c r="B55" s="24" t="s">
        <v>269</v>
      </c>
      <c r="C55" s="89"/>
      <c r="D55" s="105">
        <v>311000</v>
      </c>
      <c r="E55" s="105">
        <v>311000</v>
      </c>
      <c r="F55" s="105"/>
      <c r="G55" s="102">
        <v>79000</v>
      </c>
      <c r="H55" s="102">
        <f>G55-[2]CHELTUIELI!$G$55</f>
        <v>25000</v>
      </c>
      <c r="I55" s="110"/>
    </row>
    <row r="56" spans="1:9" s="26" customFormat="1" ht="16.5" customHeight="1" x14ac:dyDescent="0.3">
      <c r="A56" s="22"/>
      <c r="B56" s="24" t="s">
        <v>271</v>
      </c>
      <c r="C56" s="89"/>
      <c r="D56" s="90"/>
      <c r="E56" s="90"/>
      <c r="F56" s="90"/>
      <c r="G56" s="45"/>
      <c r="H56" s="45"/>
      <c r="I56" s="110"/>
    </row>
    <row r="57" spans="1:9" ht="16.5" customHeight="1" x14ac:dyDescent="0.3">
      <c r="A57" s="22"/>
      <c r="B57" s="24" t="s">
        <v>273</v>
      </c>
      <c r="C57" s="89"/>
      <c r="D57" s="90"/>
      <c r="E57" s="90"/>
      <c r="F57" s="90"/>
      <c r="G57" s="45"/>
      <c r="H57" s="45"/>
      <c r="I57" s="110"/>
    </row>
    <row r="58" spans="1:9" s="19" customFormat="1" ht="16.5" customHeight="1" x14ac:dyDescent="0.3">
      <c r="A58" s="17" t="s">
        <v>294</v>
      </c>
      <c r="B58" s="24" t="s">
        <v>275</v>
      </c>
      <c r="C58" s="89"/>
      <c r="D58" s="105">
        <v>100000</v>
      </c>
      <c r="E58" s="105">
        <v>100000</v>
      </c>
      <c r="F58" s="90"/>
      <c r="G58" s="45"/>
      <c r="H58" s="45"/>
      <c r="I58" s="110"/>
    </row>
    <row r="59" spans="1:9" s="19" customFormat="1" ht="16.5" customHeight="1" x14ac:dyDescent="0.3">
      <c r="A59" s="17" t="s">
        <v>296</v>
      </c>
      <c r="B59" s="20" t="s">
        <v>277</v>
      </c>
      <c r="C59" s="93">
        <f t="shared" ref="C59:H59" si="42">+C60</f>
        <v>0</v>
      </c>
      <c r="D59" s="93">
        <f t="shared" si="42"/>
        <v>0</v>
      </c>
      <c r="E59" s="93">
        <f t="shared" si="42"/>
        <v>0</v>
      </c>
      <c r="F59" s="93">
        <f t="shared" si="42"/>
        <v>0</v>
      </c>
      <c r="G59" s="93">
        <f t="shared" si="42"/>
        <v>0</v>
      </c>
      <c r="H59" s="93">
        <f t="shared" si="42"/>
        <v>0</v>
      </c>
      <c r="I59" s="110"/>
    </row>
    <row r="60" spans="1:9" s="19" customFormat="1" ht="16.5" customHeight="1" x14ac:dyDescent="0.3">
      <c r="A60" s="22" t="s">
        <v>298</v>
      </c>
      <c r="B60" s="24" t="s">
        <v>279</v>
      </c>
      <c r="C60" s="89"/>
      <c r="D60" s="90"/>
      <c r="E60" s="90"/>
      <c r="F60" s="90"/>
      <c r="G60" s="45"/>
      <c r="H60" s="45"/>
      <c r="I60" s="110"/>
    </row>
    <row r="61" spans="1:9" s="19" customFormat="1" ht="16.5" customHeight="1" x14ac:dyDescent="0.3">
      <c r="A61" s="17" t="s">
        <v>300</v>
      </c>
      <c r="B61" s="20" t="s">
        <v>281</v>
      </c>
      <c r="C61" s="88">
        <f t="shared" ref="C61:H61" si="43">+C62+C63</f>
        <v>0</v>
      </c>
      <c r="D61" s="88">
        <f t="shared" si="43"/>
        <v>1000</v>
      </c>
      <c r="E61" s="88">
        <f t="shared" si="43"/>
        <v>1000</v>
      </c>
      <c r="F61" s="88">
        <f t="shared" si="43"/>
        <v>0</v>
      </c>
      <c r="G61" s="88">
        <f t="shared" si="43"/>
        <v>0</v>
      </c>
      <c r="H61" s="88">
        <f t="shared" si="43"/>
        <v>0</v>
      </c>
      <c r="I61" s="110"/>
    </row>
    <row r="62" spans="1:9" ht="16.5" customHeight="1" x14ac:dyDescent="0.3">
      <c r="A62" s="17" t="s">
        <v>301</v>
      </c>
      <c r="B62" s="24" t="s">
        <v>283</v>
      </c>
      <c r="C62" s="89"/>
      <c r="D62" s="105">
        <v>1000</v>
      </c>
      <c r="E62" s="105">
        <v>1000</v>
      </c>
      <c r="F62" s="90"/>
      <c r="G62" s="45"/>
      <c r="H62" s="45"/>
      <c r="I62" s="110"/>
    </row>
    <row r="63" spans="1:9" s="19" customFormat="1" ht="16.5" customHeight="1" x14ac:dyDescent="0.3">
      <c r="A63" s="17" t="s">
        <v>303</v>
      </c>
      <c r="B63" s="24" t="s">
        <v>285</v>
      </c>
      <c r="C63" s="89"/>
      <c r="D63" s="90"/>
      <c r="E63" s="90"/>
      <c r="F63" s="90"/>
      <c r="G63" s="45"/>
      <c r="H63" s="45"/>
      <c r="I63" s="110"/>
    </row>
    <row r="64" spans="1:9" ht="16.5" customHeight="1" x14ac:dyDescent="0.3">
      <c r="A64" s="22" t="s">
        <v>305</v>
      </c>
      <c r="B64" s="24" t="s">
        <v>287</v>
      </c>
      <c r="C64" s="89"/>
      <c r="D64" s="105">
        <v>1000</v>
      </c>
      <c r="E64" s="105">
        <v>1000</v>
      </c>
      <c r="F64" s="105"/>
      <c r="G64" s="102">
        <v>436.27</v>
      </c>
      <c r="H64" s="102">
        <f>G64-[2]CHELTUIELI!$G$64</f>
        <v>142.79999999999995</v>
      </c>
      <c r="I64" s="110"/>
    </row>
    <row r="65" spans="1:9" ht="16.5" customHeight="1" x14ac:dyDescent="0.3">
      <c r="A65" s="22" t="s">
        <v>306</v>
      </c>
      <c r="B65" s="23" t="s">
        <v>289</v>
      </c>
      <c r="C65" s="89"/>
      <c r="D65" s="90"/>
      <c r="E65" s="90"/>
      <c r="F65" s="90"/>
      <c r="G65" s="45"/>
      <c r="H65" s="45"/>
      <c r="I65" s="110"/>
    </row>
    <row r="66" spans="1:9" ht="16.5" customHeight="1" x14ac:dyDescent="0.3">
      <c r="A66" s="22" t="s">
        <v>308</v>
      </c>
      <c r="B66" s="24" t="s">
        <v>291</v>
      </c>
      <c r="C66" s="89"/>
      <c r="D66" s="90"/>
      <c r="E66" s="90"/>
      <c r="F66" s="90"/>
      <c r="G66" s="45"/>
      <c r="H66" s="45"/>
      <c r="I66" s="110"/>
    </row>
    <row r="67" spans="1:9" ht="16.5" customHeight="1" x14ac:dyDescent="0.3">
      <c r="A67" s="22" t="s">
        <v>310</v>
      </c>
      <c r="B67" s="24" t="s">
        <v>292</v>
      </c>
      <c r="C67" s="89"/>
      <c r="D67" s="105">
        <v>8000</v>
      </c>
      <c r="E67" s="105">
        <v>8000</v>
      </c>
      <c r="F67" s="105"/>
      <c r="G67" s="102">
        <v>2320.5</v>
      </c>
      <c r="H67" s="102">
        <f>G67-[2]CHELTUIELI!$G$67</f>
        <v>773.5</v>
      </c>
      <c r="I67" s="110"/>
    </row>
    <row r="68" spans="1:9" ht="30" x14ac:dyDescent="0.3">
      <c r="A68" s="22" t="s">
        <v>311</v>
      </c>
      <c r="B68" s="24" t="s">
        <v>293</v>
      </c>
      <c r="C68" s="89"/>
      <c r="D68" s="90"/>
      <c r="E68" s="90"/>
      <c r="F68" s="90"/>
      <c r="G68" s="45"/>
      <c r="H68" s="45"/>
      <c r="I68" s="110"/>
    </row>
    <row r="69" spans="1:9" ht="16.5" customHeight="1" x14ac:dyDescent="0.3">
      <c r="A69" s="17" t="s">
        <v>312</v>
      </c>
      <c r="B69" s="20" t="s">
        <v>295</v>
      </c>
      <c r="C69" s="93">
        <f t="shared" ref="C69:H69" si="44">+C70+C71</f>
        <v>0</v>
      </c>
      <c r="D69" s="93">
        <f t="shared" si="44"/>
        <v>18000</v>
      </c>
      <c r="E69" s="93">
        <f t="shared" si="44"/>
        <v>18000</v>
      </c>
      <c r="F69" s="93">
        <f t="shared" si="44"/>
        <v>0</v>
      </c>
      <c r="G69" s="93">
        <f t="shared" si="44"/>
        <v>0</v>
      </c>
      <c r="H69" s="93">
        <f t="shared" si="44"/>
        <v>0</v>
      </c>
      <c r="I69" s="110"/>
    </row>
    <row r="70" spans="1:9" ht="16.5" customHeight="1" x14ac:dyDescent="0.3">
      <c r="A70" s="22" t="s">
        <v>314</v>
      </c>
      <c r="B70" s="24" t="s">
        <v>297</v>
      </c>
      <c r="C70" s="89"/>
      <c r="D70" s="105">
        <v>14000</v>
      </c>
      <c r="E70" s="105">
        <v>14000</v>
      </c>
      <c r="F70" s="105"/>
      <c r="G70" s="102">
        <v>0</v>
      </c>
      <c r="H70" s="102">
        <f>G70-[3]CHELTUIELI!$G$70</f>
        <v>0</v>
      </c>
      <c r="I70" s="110"/>
    </row>
    <row r="71" spans="1:9" s="19" customFormat="1" ht="16.5" customHeight="1" x14ac:dyDescent="0.3">
      <c r="A71" s="22" t="s">
        <v>316</v>
      </c>
      <c r="B71" s="24" t="s">
        <v>299</v>
      </c>
      <c r="C71" s="89"/>
      <c r="D71" s="105">
        <v>4000</v>
      </c>
      <c r="E71" s="105">
        <v>4000</v>
      </c>
      <c r="F71" s="105"/>
      <c r="G71" s="106">
        <v>0</v>
      </c>
      <c r="H71" s="106">
        <f>G71-[3]CHELTUIELI!$G$71</f>
        <v>0</v>
      </c>
      <c r="I71" s="110"/>
    </row>
    <row r="72" spans="1:9" ht="16.5" customHeight="1" x14ac:dyDescent="0.3">
      <c r="A72" s="17" t="s">
        <v>318</v>
      </c>
      <c r="B72" s="20" t="s">
        <v>192</v>
      </c>
      <c r="C72" s="87">
        <f>+C73</f>
        <v>0</v>
      </c>
      <c r="D72" s="87">
        <f t="shared" ref="D72:H73" si="45">+D73</f>
        <v>0</v>
      </c>
      <c r="E72" s="87">
        <f t="shared" si="45"/>
        <v>0</v>
      </c>
      <c r="F72" s="87">
        <f t="shared" si="45"/>
        <v>0</v>
      </c>
      <c r="G72" s="87">
        <f t="shared" si="45"/>
        <v>0</v>
      </c>
      <c r="H72" s="87">
        <f t="shared" si="45"/>
        <v>0</v>
      </c>
      <c r="I72" s="110"/>
    </row>
    <row r="73" spans="1:9" ht="16.5" customHeight="1" x14ac:dyDescent="0.3">
      <c r="A73" s="29" t="s">
        <v>320</v>
      </c>
      <c r="B73" s="20" t="s">
        <v>302</v>
      </c>
      <c r="C73" s="87">
        <f>+C74</f>
        <v>0</v>
      </c>
      <c r="D73" s="87">
        <f t="shared" si="45"/>
        <v>0</v>
      </c>
      <c r="E73" s="87">
        <f t="shared" si="45"/>
        <v>0</v>
      </c>
      <c r="F73" s="87">
        <f t="shared" si="45"/>
        <v>0</v>
      </c>
      <c r="G73" s="87">
        <f t="shared" si="45"/>
        <v>0</v>
      </c>
      <c r="H73" s="87">
        <f t="shared" si="45"/>
        <v>0</v>
      </c>
      <c r="I73" s="110"/>
    </row>
    <row r="74" spans="1:9" s="19" customFormat="1" ht="16.5" customHeight="1" x14ac:dyDescent="0.3">
      <c r="A74" s="29" t="s">
        <v>322</v>
      </c>
      <c r="B74" s="24" t="s">
        <v>304</v>
      </c>
      <c r="C74" s="89"/>
      <c r="D74" s="90"/>
      <c r="E74" s="90"/>
      <c r="F74" s="90"/>
      <c r="G74" s="45"/>
      <c r="H74" s="45"/>
      <c r="I74" s="110"/>
    </row>
    <row r="75" spans="1:9" s="19" customFormat="1" ht="16.5" customHeight="1" x14ac:dyDescent="0.3">
      <c r="A75" s="29" t="s">
        <v>196</v>
      </c>
      <c r="B75" s="30" t="s">
        <v>197</v>
      </c>
      <c r="C75" s="89">
        <f t="shared" ref="C75:H75" si="46">C76+C77</f>
        <v>0</v>
      </c>
      <c r="D75" s="89">
        <f t="shared" si="46"/>
        <v>0</v>
      </c>
      <c r="E75" s="89">
        <f t="shared" si="46"/>
        <v>0</v>
      </c>
      <c r="F75" s="89">
        <f t="shared" si="46"/>
        <v>0</v>
      </c>
      <c r="G75" s="89">
        <f t="shared" si="46"/>
        <v>0</v>
      </c>
      <c r="H75" s="89">
        <f t="shared" si="46"/>
        <v>0</v>
      </c>
      <c r="I75" s="110"/>
    </row>
    <row r="76" spans="1:9" s="19" customFormat="1" ht="16.5" customHeight="1" x14ac:dyDescent="0.3">
      <c r="A76" s="29" t="s">
        <v>325</v>
      </c>
      <c r="B76" s="31" t="s">
        <v>307</v>
      </c>
      <c r="C76" s="89"/>
      <c r="D76" s="90"/>
      <c r="E76" s="90"/>
      <c r="F76" s="90"/>
      <c r="G76" s="45"/>
      <c r="H76" s="45"/>
      <c r="I76" s="110"/>
    </row>
    <row r="77" spans="1:9" ht="16.5" customHeight="1" x14ac:dyDescent="0.3">
      <c r="A77" s="29" t="s">
        <v>327</v>
      </c>
      <c r="B77" s="31" t="s">
        <v>309</v>
      </c>
      <c r="C77" s="89"/>
      <c r="D77" s="90"/>
      <c r="E77" s="90"/>
      <c r="F77" s="90"/>
      <c r="G77" s="45"/>
      <c r="H77" s="45"/>
      <c r="I77" s="110"/>
    </row>
    <row r="78" spans="1:9" s="19" customFormat="1" ht="16.5" customHeight="1" x14ac:dyDescent="0.3">
      <c r="A78" s="17" t="s">
        <v>329</v>
      </c>
      <c r="B78" s="20" t="s">
        <v>198</v>
      </c>
      <c r="C78" s="88">
        <f t="shared" ref="C78:H78" si="47">+C79</f>
        <v>0</v>
      </c>
      <c r="D78" s="88">
        <f t="shared" si="47"/>
        <v>0</v>
      </c>
      <c r="E78" s="88">
        <f t="shared" si="47"/>
        <v>0</v>
      </c>
      <c r="F78" s="88">
        <f t="shared" si="47"/>
        <v>0</v>
      </c>
      <c r="G78" s="88">
        <f t="shared" si="47"/>
        <v>0</v>
      </c>
      <c r="H78" s="88">
        <f t="shared" si="47"/>
        <v>0</v>
      </c>
      <c r="I78" s="110"/>
    </row>
    <row r="79" spans="1:9" s="19" customFormat="1" ht="16.5" customHeight="1" x14ac:dyDescent="0.3">
      <c r="A79" s="17" t="s">
        <v>331</v>
      </c>
      <c r="B79" s="20" t="s">
        <v>199</v>
      </c>
      <c r="C79" s="88">
        <f t="shared" ref="C79" si="48">+C80+C85</f>
        <v>0</v>
      </c>
      <c r="D79" s="88">
        <f t="shared" ref="D79:H79" si="49">+D80+D85</f>
        <v>0</v>
      </c>
      <c r="E79" s="88">
        <f t="shared" si="49"/>
        <v>0</v>
      </c>
      <c r="F79" s="88">
        <f t="shared" si="49"/>
        <v>0</v>
      </c>
      <c r="G79" s="88">
        <f t="shared" si="49"/>
        <v>0</v>
      </c>
      <c r="H79" s="88">
        <f t="shared" si="49"/>
        <v>0</v>
      </c>
      <c r="I79" s="110"/>
    </row>
    <row r="80" spans="1:9" s="19" customFormat="1" ht="16.5" customHeight="1" x14ac:dyDescent="0.3">
      <c r="A80" s="17" t="s">
        <v>333</v>
      </c>
      <c r="B80" s="20" t="s">
        <v>313</v>
      </c>
      <c r="C80" s="88">
        <f t="shared" ref="C80" si="50">+C82+C84+C83+C81</f>
        <v>0</v>
      </c>
      <c r="D80" s="88">
        <f t="shared" ref="D80:H80" si="51">+D82+D84+D83+D81</f>
        <v>0</v>
      </c>
      <c r="E80" s="88">
        <f t="shared" si="51"/>
        <v>0</v>
      </c>
      <c r="F80" s="88">
        <f t="shared" si="51"/>
        <v>0</v>
      </c>
      <c r="G80" s="88">
        <f t="shared" si="51"/>
        <v>0</v>
      </c>
      <c r="H80" s="88">
        <f t="shared" si="51"/>
        <v>0</v>
      </c>
      <c r="I80" s="110"/>
    </row>
    <row r="81" spans="1:9" s="19" customFormat="1" ht="16.5" customHeight="1" x14ac:dyDescent="0.3">
      <c r="A81" s="17" t="s">
        <v>335</v>
      </c>
      <c r="B81" s="23" t="s">
        <v>315</v>
      </c>
      <c r="C81" s="88"/>
      <c r="D81" s="90"/>
      <c r="E81" s="90"/>
      <c r="F81" s="90"/>
      <c r="G81" s="45"/>
      <c r="H81" s="45"/>
      <c r="I81" s="110"/>
    </row>
    <row r="82" spans="1:9" s="19" customFormat="1" ht="16.5" customHeight="1" x14ac:dyDescent="0.3">
      <c r="A82" s="22" t="s">
        <v>337</v>
      </c>
      <c r="B82" s="24" t="s">
        <v>317</v>
      </c>
      <c r="C82" s="89"/>
      <c r="D82" s="90"/>
      <c r="E82" s="90"/>
      <c r="F82" s="90"/>
      <c r="G82" s="45"/>
      <c r="H82" s="45"/>
      <c r="I82" s="110"/>
    </row>
    <row r="83" spans="1:9" s="19" customFormat="1" ht="16.5" customHeight="1" x14ac:dyDescent="0.3">
      <c r="A83" s="22" t="s">
        <v>339</v>
      </c>
      <c r="B83" s="23" t="s">
        <v>319</v>
      </c>
      <c r="C83" s="89"/>
      <c r="D83" s="90"/>
      <c r="E83" s="90"/>
      <c r="F83" s="90"/>
      <c r="G83" s="45"/>
      <c r="H83" s="45"/>
      <c r="I83" s="110"/>
    </row>
    <row r="84" spans="1:9" ht="16.5" customHeight="1" x14ac:dyDescent="0.3">
      <c r="A84" s="22" t="s">
        <v>340</v>
      </c>
      <c r="B84" s="24" t="s">
        <v>321</v>
      </c>
      <c r="C84" s="89"/>
      <c r="D84" s="90"/>
      <c r="E84" s="90"/>
      <c r="F84" s="90"/>
      <c r="G84" s="45"/>
      <c r="H84" s="45"/>
      <c r="I84" s="110"/>
    </row>
    <row r="85" spans="1:9" ht="16.5" customHeight="1" x14ac:dyDescent="0.3">
      <c r="A85" s="32" t="s">
        <v>342</v>
      </c>
      <c r="B85" s="23" t="s">
        <v>323</v>
      </c>
      <c r="C85" s="89"/>
      <c r="D85" s="90"/>
      <c r="E85" s="90"/>
      <c r="F85" s="90"/>
      <c r="G85" s="45"/>
      <c r="H85" s="45"/>
      <c r="I85" s="110"/>
    </row>
    <row r="86" spans="1:9" ht="16.5" customHeight="1" x14ac:dyDescent="0.3">
      <c r="A86" s="22" t="s">
        <v>227</v>
      </c>
      <c r="B86" s="24" t="s">
        <v>324</v>
      </c>
      <c r="C86" s="89"/>
      <c r="D86" s="90"/>
      <c r="E86" s="90"/>
      <c r="F86" s="90"/>
      <c r="G86" s="45"/>
      <c r="H86" s="45"/>
      <c r="I86" s="110"/>
    </row>
    <row r="87" spans="1:9" ht="16.5" customHeight="1" x14ac:dyDescent="0.3">
      <c r="A87" s="22" t="s">
        <v>344</v>
      </c>
      <c r="B87" s="24" t="s">
        <v>326</v>
      </c>
      <c r="C87" s="87">
        <f t="shared" ref="C87:H87" si="52">+C44-C89+C23+C78+C184+C75</f>
        <v>0</v>
      </c>
      <c r="D87" s="87">
        <f t="shared" si="52"/>
        <v>193976000</v>
      </c>
      <c r="E87" s="87">
        <f t="shared" si="52"/>
        <v>193976000</v>
      </c>
      <c r="F87" s="87">
        <f t="shared" si="52"/>
        <v>0</v>
      </c>
      <c r="G87" s="87">
        <f t="shared" si="52"/>
        <v>63855318.430000007</v>
      </c>
      <c r="H87" s="87">
        <f t="shared" si="52"/>
        <v>20644638.43</v>
      </c>
      <c r="I87" s="110"/>
    </row>
    <row r="88" spans="1:9" ht="16.5" customHeight="1" x14ac:dyDescent="0.3">
      <c r="A88" s="22"/>
      <c r="B88" s="24" t="s">
        <v>328</v>
      </c>
      <c r="C88" s="87"/>
      <c r="D88" s="90"/>
      <c r="E88" s="90"/>
      <c r="F88" s="90"/>
      <c r="G88" s="105">
        <v>-13549.65</v>
      </c>
      <c r="H88" s="102">
        <f>G88-[2]CHELTUIELI!$G$88</f>
        <v>0</v>
      </c>
      <c r="I88" s="110"/>
    </row>
    <row r="89" spans="1:9" ht="16.5" customHeight="1" x14ac:dyDescent="0.35">
      <c r="A89" s="22" t="s">
        <v>347</v>
      </c>
      <c r="B89" s="20" t="s">
        <v>330</v>
      </c>
      <c r="C89" s="95">
        <f t="shared" ref="C89" si="53">+C90+C136+C165+C167+C179+C181</f>
        <v>0</v>
      </c>
      <c r="D89" s="95">
        <f t="shared" ref="D89:H89" si="54">+D90+D136+D165+D167+D179+D181</f>
        <v>295932340</v>
      </c>
      <c r="E89" s="95">
        <f t="shared" si="54"/>
        <v>306762950</v>
      </c>
      <c r="F89" s="95">
        <f t="shared" si="54"/>
        <v>0</v>
      </c>
      <c r="G89" s="95">
        <f t="shared" si="54"/>
        <v>192398599.34999999</v>
      </c>
      <c r="H89" s="95">
        <f t="shared" si="54"/>
        <v>63804125.030000001</v>
      </c>
      <c r="I89" s="110"/>
    </row>
    <row r="90" spans="1:9" s="26" customFormat="1" ht="16.5" customHeight="1" x14ac:dyDescent="0.3">
      <c r="A90" s="17" t="s">
        <v>349</v>
      </c>
      <c r="B90" s="20" t="s">
        <v>332</v>
      </c>
      <c r="C90" s="88">
        <f t="shared" ref="C90" si="55">+C91+C101+C116+C132+C134</f>
        <v>0</v>
      </c>
      <c r="D90" s="88">
        <f t="shared" ref="D90:H90" si="56">+D91+D101+D116+D132+D134</f>
        <v>120778410</v>
      </c>
      <c r="E90" s="88">
        <f t="shared" si="56"/>
        <v>127349020</v>
      </c>
      <c r="F90" s="88">
        <f t="shared" si="56"/>
        <v>0</v>
      </c>
      <c r="G90" s="88">
        <f t="shared" si="56"/>
        <v>82805949.099999994</v>
      </c>
      <c r="H90" s="88">
        <f t="shared" si="56"/>
        <v>23754912.520000003</v>
      </c>
      <c r="I90" s="110"/>
    </row>
    <row r="91" spans="1:9" s="26" customFormat="1" ht="16.5" customHeight="1" x14ac:dyDescent="0.3">
      <c r="A91" s="22" t="s">
        <v>351</v>
      </c>
      <c r="B91" s="20" t="s">
        <v>334</v>
      </c>
      <c r="C91" s="87">
        <f t="shared" ref="C91" si="57">+C92+C98+C99+C93+C94</f>
        <v>0</v>
      </c>
      <c r="D91" s="87">
        <f t="shared" ref="D91:H91" si="58">+D92+D98+D99+D93+D94</f>
        <v>61657990</v>
      </c>
      <c r="E91" s="87">
        <f t="shared" si="58"/>
        <v>65760020</v>
      </c>
      <c r="F91" s="87">
        <f t="shared" si="58"/>
        <v>0</v>
      </c>
      <c r="G91" s="87">
        <f t="shared" si="58"/>
        <v>43905429.570000008</v>
      </c>
      <c r="H91" s="87">
        <f t="shared" si="58"/>
        <v>12758071.130000005</v>
      </c>
      <c r="I91" s="110"/>
    </row>
    <row r="92" spans="1:9" s="26" customFormat="1" ht="16.5" customHeight="1" x14ac:dyDescent="0.3">
      <c r="A92" s="22"/>
      <c r="B92" s="23" t="s">
        <v>336</v>
      </c>
      <c r="C92" s="89"/>
      <c r="D92" s="105">
        <v>44742000</v>
      </c>
      <c r="E92" s="105">
        <v>52874000</v>
      </c>
      <c r="F92" s="105"/>
      <c r="G92" s="102">
        <f>34712970-15.44</f>
        <v>34712954.560000002</v>
      </c>
      <c r="H92" s="102">
        <f>G92-[2]CHELTUIELI!$G$92</f>
        <v>8961730.0000000037</v>
      </c>
      <c r="I92" s="110"/>
    </row>
    <row r="93" spans="1:9" s="26" customFormat="1" ht="16.5" customHeight="1" x14ac:dyDescent="0.3">
      <c r="A93" s="22"/>
      <c r="B93" s="23" t="s">
        <v>338</v>
      </c>
      <c r="C93" s="89"/>
      <c r="D93" s="105">
        <v>13404000</v>
      </c>
      <c r="E93" s="105">
        <v>9027800</v>
      </c>
      <c r="F93" s="105"/>
      <c r="G93" s="102">
        <v>6976536.8799999999</v>
      </c>
      <c r="H93" s="102">
        <f>G93-[2]CHELTUIELI!$G$93</f>
        <v>2689425.08</v>
      </c>
      <c r="I93" s="110"/>
    </row>
    <row r="94" spans="1:9" s="26" customFormat="1" ht="16.5" customHeight="1" x14ac:dyDescent="0.3">
      <c r="A94" s="22"/>
      <c r="B94" s="100" t="s">
        <v>479</v>
      </c>
      <c r="C94" s="89">
        <f>C95+C96+C97</f>
        <v>0</v>
      </c>
      <c r="D94" s="89">
        <f t="shared" ref="D94:H94" si="59">D95+D96+D97</f>
        <v>1775230</v>
      </c>
      <c r="E94" s="89">
        <f t="shared" si="59"/>
        <v>2174460</v>
      </c>
      <c r="F94" s="89">
        <f t="shared" si="59"/>
        <v>0</v>
      </c>
      <c r="G94" s="89">
        <f t="shared" si="59"/>
        <v>1204936.4000000001</v>
      </c>
      <c r="H94" s="89">
        <f t="shared" si="59"/>
        <v>442510.33999999997</v>
      </c>
      <c r="I94" s="110"/>
    </row>
    <row r="95" spans="1:9" s="26" customFormat="1" ht="30" x14ac:dyDescent="0.3">
      <c r="A95" s="22"/>
      <c r="B95" s="23" t="s">
        <v>480</v>
      </c>
      <c r="C95" s="89"/>
      <c r="D95" s="105">
        <v>1695380</v>
      </c>
      <c r="E95" s="105">
        <v>2076460</v>
      </c>
      <c r="F95" s="105"/>
      <c r="G95" s="102">
        <v>1153730</v>
      </c>
      <c r="H95" s="102">
        <f>G95-[2]CHELTUIELI!$G$95</f>
        <v>414865.57999999996</v>
      </c>
      <c r="I95" s="110"/>
    </row>
    <row r="96" spans="1:9" s="26" customFormat="1" ht="60" x14ac:dyDescent="0.3">
      <c r="A96" s="22"/>
      <c r="B96" s="23" t="s">
        <v>481</v>
      </c>
      <c r="C96" s="89"/>
      <c r="D96" s="105">
        <v>43670</v>
      </c>
      <c r="E96" s="105">
        <v>54000</v>
      </c>
      <c r="F96" s="105"/>
      <c r="G96" s="102">
        <v>28438.1</v>
      </c>
      <c r="H96" s="102">
        <f>G96-[2]CHELTUIELI!$G$96</f>
        <v>11396.46</v>
      </c>
      <c r="I96" s="110"/>
    </row>
    <row r="97" spans="1:9" s="26" customFormat="1" ht="45" x14ac:dyDescent="0.3">
      <c r="A97" s="22"/>
      <c r="B97" s="23" t="s">
        <v>482</v>
      </c>
      <c r="C97" s="89"/>
      <c r="D97" s="105">
        <v>36180</v>
      </c>
      <c r="E97" s="105">
        <v>44000</v>
      </c>
      <c r="F97" s="105"/>
      <c r="G97" s="102">
        <v>22768.3</v>
      </c>
      <c r="H97" s="102">
        <f>G97-[2]CHELTUIELI!$G$97</f>
        <v>16248.3</v>
      </c>
      <c r="I97" s="110"/>
    </row>
    <row r="98" spans="1:9" s="26" customFormat="1" ht="16.5" customHeight="1" x14ac:dyDescent="0.3">
      <c r="A98" s="22"/>
      <c r="B98" s="23" t="s">
        <v>341</v>
      </c>
      <c r="C98" s="89"/>
      <c r="D98" s="105">
        <v>13760</v>
      </c>
      <c r="E98" s="105">
        <v>13760</v>
      </c>
      <c r="F98" s="105"/>
      <c r="G98" s="102">
        <v>7205.71</v>
      </c>
      <c r="H98" s="102">
        <f>G98-[2]CHELTUIELI!$G$98</f>
        <v>4615.71</v>
      </c>
      <c r="I98" s="110"/>
    </row>
    <row r="99" spans="1:9" s="26" customFormat="1" ht="45" x14ac:dyDescent="0.3">
      <c r="A99" s="22"/>
      <c r="B99" s="23" t="s">
        <v>343</v>
      </c>
      <c r="C99" s="89"/>
      <c r="D99" s="105">
        <v>1723000</v>
      </c>
      <c r="E99" s="105">
        <v>1670000</v>
      </c>
      <c r="F99" s="105"/>
      <c r="G99" s="102">
        <v>1003796.02</v>
      </c>
      <c r="H99" s="102">
        <f>G99-[2]CHELTUIELI!$G$99</f>
        <v>659790</v>
      </c>
      <c r="I99" s="110"/>
    </row>
    <row r="100" spans="1:9" x14ac:dyDescent="0.3">
      <c r="A100" s="22"/>
      <c r="B100" s="24" t="s">
        <v>328</v>
      </c>
      <c r="C100" s="89"/>
      <c r="D100" s="105"/>
      <c r="E100" s="105"/>
      <c r="F100" s="105"/>
      <c r="G100" s="102">
        <v>-1112.77</v>
      </c>
      <c r="H100" s="102">
        <f>G100-[2]CHELTUIELI!$G$100</f>
        <v>-208.21000000000004</v>
      </c>
      <c r="I100" s="110"/>
    </row>
    <row r="101" spans="1:9" ht="30" x14ac:dyDescent="0.3">
      <c r="A101" s="22" t="s">
        <v>359</v>
      </c>
      <c r="B101" s="20" t="s">
        <v>345</v>
      </c>
      <c r="C101" s="89">
        <f t="shared" ref="C101:H101" si="60">C102+C103+C104+C105+C106+C107+C109+C108+C110</f>
        <v>0</v>
      </c>
      <c r="D101" s="89">
        <f t="shared" si="60"/>
        <v>38050560</v>
      </c>
      <c r="E101" s="89">
        <f t="shared" si="60"/>
        <v>39874000</v>
      </c>
      <c r="F101" s="89">
        <f t="shared" si="60"/>
        <v>0</v>
      </c>
      <c r="G101" s="89">
        <f t="shared" si="60"/>
        <v>26310364.960000001</v>
      </c>
      <c r="H101" s="89">
        <f t="shared" si="60"/>
        <v>6590882.1300000008</v>
      </c>
      <c r="I101" s="110"/>
    </row>
    <row r="102" spans="1:9" ht="16.5" customHeight="1" x14ac:dyDescent="0.3">
      <c r="A102" s="22"/>
      <c r="B102" s="23" t="s">
        <v>346</v>
      </c>
      <c r="C102" s="89"/>
      <c r="D102" s="105">
        <v>1012970</v>
      </c>
      <c r="E102" s="102">
        <v>950000</v>
      </c>
      <c r="F102" s="105"/>
      <c r="G102" s="102">
        <f>407380+162870</f>
        <v>570250</v>
      </c>
      <c r="H102" s="102">
        <f>G102-[2]CHELTUIELI!$G$102</f>
        <v>162870</v>
      </c>
      <c r="I102" s="110"/>
    </row>
    <row r="103" spans="1:9" x14ac:dyDescent="0.3">
      <c r="A103" s="22"/>
      <c r="B103" s="23" t="s">
        <v>348</v>
      </c>
      <c r="C103" s="89"/>
      <c r="D103" s="105"/>
      <c r="E103" s="102"/>
      <c r="F103" s="105"/>
      <c r="G103" s="102"/>
      <c r="H103" s="102"/>
      <c r="I103" s="110"/>
    </row>
    <row r="104" spans="1:9" s="19" customFormat="1" ht="16.5" customHeight="1" x14ac:dyDescent="0.3">
      <c r="A104" s="22"/>
      <c r="B104" s="23" t="s">
        <v>350</v>
      </c>
      <c r="C104" s="89"/>
      <c r="D104" s="105">
        <v>673000</v>
      </c>
      <c r="E104" s="102">
        <v>733000</v>
      </c>
      <c r="F104" s="105"/>
      <c r="G104" s="102">
        <f>451640+32449.24</f>
        <v>484089.24</v>
      </c>
      <c r="H104" s="102">
        <f>G104-[2]CHELTUIELI!$G$104</f>
        <v>32449.239999999991</v>
      </c>
      <c r="I104" s="110"/>
    </row>
    <row r="105" spans="1:9" ht="16.5" customHeight="1" x14ac:dyDescent="0.3">
      <c r="A105" s="22"/>
      <c r="B105" s="23" t="s">
        <v>352</v>
      </c>
      <c r="C105" s="89"/>
      <c r="D105" s="105">
        <v>19093240</v>
      </c>
      <c r="E105" s="102">
        <v>20486000</v>
      </c>
      <c r="F105" s="105"/>
      <c r="G105" s="102">
        <f>10173574.07+3060311.65</f>
        <v>13233885.720000001</v>
      </c>
      <c r="H105" s="102">
        <f>G105-[2]CHELTUIELI!$G$105</f>
        <v>3060311.6500000004</v>
      </c>
      <c r="I105" s="110"/>
    </row>
    <row r="106" spans="1:9" x14ac:dyDescent="0.3">
      <c r="A106" s="22"/>
      <c r="B106" s="34" t="s">
        <v>353</v>
      </c>
      <c r="C106" s="89"/>
      <c r="D106" s="105">
        <v>14000</v>
      </c>
      <c r="E106" s="102">
        <v>12000</v>
      </c>
      <c r="F106" s="105"/>
      <c r="G106" s="102">
        <f>218.76+3991.24</f>
        <v>4210</v>
      </c>
      <c r="H106" s="102">
        <f>G106-[2]CHELTUIELI!$G$106</f>
        <v>3991.24</v>
      </c>
      <c r="I106" s="110"/>
    </row>
    <row r="107" spans="1:9" ht="30" x14ac:dyDescent="0.3">
      <c r="A107" s="22"/>
      <c r="B107" s="23" t="s">
        <v>354</v>
      </c>
      <c r="C107" s="89"/>
      <c r="D107" s="105">
        <v>428630</v>
      </c>
      <c r="E107" s="102">
        <v>448000</v>
      </c>
      <c r="F107" s="105"/>
      <c r="G107" s="102">
        <f>181670+100260</f>
        <v>281930</v>
      </c>
      <c r="H107" s="102">
        <f>G107-[2]CHELTUIELI!$G$107</f>
        <v>100260</v>
      </c>
      <c r="I107" s="110"/>
    </row>
    <row r="108" spans="1:9" ht="16.5" customHeight="1" x14ac:dyDescent="0.3">
      <c r="A108" s="22"/>
      <c r="B108" s="35" t="s">
        <v>355</v>
      </c>
      <c r="C108" s="89"/>
      <c r="D108" s="105"/>
      <c r="E108" s="102"/>
      <c r="F108" s="105"/>
      <c r="G108" s="102"/>
      <c r="H108" s="102"/>
      <c r="I108" s="110"/>
    </row>
    <row r="109" spans="1:9" x14ac:dyDescent="0.3">
      <c r="A109" s="22"/>
      <c r="B109" s="35" t="s">
        <v>356</v>
      </c>
      <c r="C109" s="89"/>
      <c r="D109" s="105">
        <v>10485000</v>
      </c>
      <c r="E109" s="107">
        <v>10058000</v>
      </c>
      <c r="F109" s="105"/>
      <c r="G109" s="107">
        <f>8505000-3344000+1717000</f>
        <v>6878000</v>
      </c>
      <c r="H109" s="102">
        <f>G109-[2]CHELTUIELI!$G$109</f>
        <v>1717000</v>
      </c>
      <c r="I109" s="110"/>
    </row>
    <row r="110" spans="1:9" ht="30" x14ac:dyDescent="0.3">
      <c r="A110" s="22"/>
      <c r="B110" s="36" t="s">
        <v>357</v>
      </c>
      <c r="C110" s="89">
        <f>C111+C112+C114+C113</f>
        <v>0</v>
      </c>
      <c r="D110" s="89">
        <f t="shared" ref="D110:H110" si="61">D111+D112+D114+D113</f>
        <v>6343720</v>
      </c>
      <c r="E110" s="89">
        <f t="shared" si="61"/>
        <v>7187000</v>
      </c>
      <c r="F110" s="89">
        <f t="shared" si="61"/>
        <v>0</v>
      </c>
      <c r="G110" s="89">
        <f t="shared" si="61"/>
        <v>4858000</v>
      </c>
      <c r="H110" s="89">
        <f t="shared" si="61"/>
        <v>1514000</v>
      </c>
      <c r="I110" s="110"/>
    </row>
    <row r="111" spans="1:9" ht="16.5" customHeight="1" x14ac:dyDescent="0.3">
      <c r="A111" s="22"/>
      <c r="B111" s="35" t="s">
        <v>358</v>
      </c>
      <c r="C111" s="89"/>
      <c r="D111" s="105">
        <v>6343720</v>
      </c>
      <c r="E111" s="102">
        <v>7187000</v>
      </c>
      <c r="F111" s="105"/>
      <c r="G111" s="102">
        <f>3344000+1514000</f>
        <v>4858000</v>
      </c>
      <c r="H111" s="102">
        <f>G111-[2]CHELTUIELI!$G$111</f>
        <v>1514000</v>
      </c>
      <c r="I111" s="110"/>
    </row>
    <row r="112" spans="1:9" ht="30" x14ac:dyDescent="0.3">
      <c r="A112" s="22"/>
      <c r="B112" s="35" t="s">
        <v>494</v>
      </c>
      <c r="C112" s="89"/>
      <c r="D112" s="90"/>
      <c r="E112" s="90"/>
      <c r="F112" s="90"/>
      <c r="G112" s="45"/>
      <c r="H112" s="45"/>
      <c r="I112" s="110"/>
    </row>
    <row r="113" spans="1:9" ht="30" x14ac:dyDescent="0.3">
      <c r="A113" s="22"/>
      <c r="B113" s="35" t="s">
        <v>495</v>
      </c>
      <c r="C113" s="89"/>
      <c r="D113" s="90"/>
      <c r="E113" s="90"/>
      <c r="F113" s="90"/>
      <c r="G113" s="45"/>
      <c r="H113" s="45"/>
      <c r="I113" s="110"/>
    </row>
    <row r="114" spans="1:9" x14ac:dyDescent="0.3">
      <c r="A114" s="22"/>
      <c r="B114" s="35" t="s">
        <v>360</v>
      </c>
      <c r="C114" s="89"/>
      <c r="D114" s="90"/>
      <c r="E114" s="90"/>
      <c r="F114" s="90"/>
      <c r="G114" s="45"/>
      <c r="H114" s="45"/>
      <c r="I114" s="110"/>
    </row>
    <row r="115" spans="1:9" x14ac:dyDescent="0.3">
      <c r="A115" s="22"/>
      <c r="B115" s="24" t="s">
        <v>328</v>
      </c>
      <c r="C115" s="89"/>
      <c r="D115" s="90"/>
      <c r="E115" s="90"/>
      <c r="F115" s="90"/>
      <c r="G115" s="45"/>
      <c r="H115" s="45"/>
      <c r="I115" s="110"/>
    </row>
    <row r="116" spans="1:9" ht="36" customHeight="1" x14ac:dyDescent="0.3">
      <c r="A116" s="17" t="s">
        <v>370</v>
      </c>
      <c r="B116" s="20" t="s">
        <v>361</v>
      </c>
      <c r="C116" s="89">
        <f t="shared" ref="C116:H116" si="62">C117+C118+C119+C120+C121+C122+C123+C124+C125+C126</f>
        <v>0</v>
      </c>
      <c r="D116" s="89">
        <f t="shared" si="62"/>
        <v>1832860</v>
      </c>
      <c r="E116" s="89">
        <f t="shared" si="62"/>
        <v>2469000</v>
      </c>
      <c r="F116" s="89">
        <f t="shared" si="62"/>
        <v>0</v>
      </c>
      <c r="G116" s="89">
        <f t="shared" si="62"/>
        <v>1797536.0999999999</v>
      </c>
      <c r="H116" s="89">
        <f t="shared" si="62"/>
        <v>719340.78999999992</v>
      </c>
      <c r="I116" s="110"/>
    </row>
    <row r="117" spans="1:9" x14ac:dyDescent="0.3">
      <c r="A117" s="22"/>
      <c r="B117" s="23" t="s">
        <v>352</v>
      </c>
      <c r="C117" s="89"/>
      <c r="D117" s="105">
        <v>1157860</v>
      </c>
      <c r="E117" s="102">
        <v>1178000</v>
      </c>
      <c r="F117" s="105"/>
      <c r="G117" s="102">
        <f>469420+255690</f>
        <v>725110</v>
      </c>
      <c r="H117" s="102">
        <f>G117-[2]CHELTUIELI!$G$116</f>
        <v>255690</v>
      </c>
      <c r="I117" s="110"/>
    </row>
    <row r="118" spans="1:9" ht="30" x14ac:dyDescent="0.3">
      <c r="A118" s="22"/>
      <c r="B118" s="37" t="s">
        <v>362</v>
      </c>
      <c r="C118" s="89"/>
      <c r="D118" s="105">
        <f>12000+528000</f>
        <v>540000</v>
      </c>
      <c r="E118" s="102">
        <v>605000</v>
      </c>
      <c r="F118" s="105"/>
      <c r="G118" s="102">
        <f>238805.31+180773.63</f>
        <v>419578.94</v>
      </c>
      <c r="H118" s="102">
        <f>G118-[2]CHELTUIELI!$G$117</f>
        <v>180773.63</v>
      </c>
      <c r="I118" s="110"/>
    </row>
    <row r="119" spans="1:9" ht="16.5" customHeight="1" x14ac:dyDescent="0.3">
      <c r="A119" s="22"/>
      <c r="B119" s="38" t="s">
        <v>363</v>
      </c>
      <c r="C119" s="89"/>
      <c r="D119" s="105">
        <v>135000</v>
      </c>
      <c r="E119" s="102">
        <v>686000</v>
      </c>
      <c r="F119" s="105"/>
      <c r="G119" s="102">
        <f>369970+282877.16</f>
        <v>652847.15999999992</v>
      </c>
      <c r="H119" s="102">
        <f>G119-[2]CHELTUIELI!$G$118</f>
        <v>282877.15999999992</v>
      </c>
      <c r="I119" s="110"/>
    </row>
    <row r="120" spans="1:9" ht="20.25" customHeight="1" x14ac:dyDescent="0.3">
      <c r="A120" s="22"/>
      <c r="B120" s="38" t="s">
        <v>364</v>
      </c>
      <c r="C120" s="89"/>
      <c r="D120" s="90"/>
      <c r="E120" s="90"/>
      <c r="F120" s="90"/>
      <c r="G120" s="45"/>
      <c r="H120" s="45"/>
      <c r="I120" s="110"/>
    </row>
    <row r="121" spans="1:9" ht="16.5" customHeight="1" x14ac:dyDescent="0.3">
      <c r="A121" s="22"/>
      <c r="B121" s="38" t="s">
        <v>365</v>
      </c>
      <c r="C121" s="89"/>
      <c r="D121" s="90"/>
      <c r="E121" s="90"/>
      <c r="F121" s="90"/>
      <c r="G121" s="45"/>
      <c r="H121" s="45"/>
      <c r="I121" s="110"/>
    </row>
    <row r="122" spans="1:9" ht="16.5" customHeight="1" x14ac:dyDescent="0.3">
      <c r="A122" s="22"/>
      <c r="B122" s="23" t="s">
        <v>346</v>
      </c>
      <c r="C122" s="89"/>
      <c r="D122" s="90"/>
      <c r="E122" s="90"/>
      <c r="F122" s="90"/>
      <c r="G122" s="45"/>
      <c r="H122" s="45"/>
      <c r="I122" s="110"/>
    </row>
    <row r="123" spans="1:9" ht="16.5" customHeight="1" x14ac:dyDescent="0.3">
      <c r="A123" s="22"/>
      <c r="B123" s="38" t="s">
        <v>366</v>
      </c>
      <c r="C123" s="89"/>
      <c r="D123" s="90"/>
      <c r="E123" s="90"/>
      <c r="F123" s="90"/>
      <c r="G123" s="97"/>
      <c r="H123" s="97"/>
      <c r="I123" s="110"/>
    </row>
    <row r="124" spans="1:9" x14ac:dyDescent="0.3">
      <c r="A124" s="22"/>
      <c r="B124" s="39" t="s">
        <v>367</v>
      </c>
      <c r="C124" s="89"/>
      <c r="D124" s="90"/>
      <c r="E124" s="90"/>
      <c r="F124" s="90"/>
      <c r="G124" s="97"/>
      <c r="H124" s="97"/>
      <c r="I124" s="110"/>
    </row>
    <row r="125" spans="1:9" s="19" customFormat="1" ht="30" x14ac:dyDescent="0.3">
      <c r="A125" s="22"/>
      <c r="B125" s="39" t="s">
        <v>368</v>
      </c>
      <c r="C125" s="89"/>
      <c r="D125" s="90"/>
      <c r="E125" s="90"/>
      <c r="F125" s="90"/>
      <c r="G125" s="97"/>
      <c r="H125" s="97"/>
      <c r="I125" s="110"/>
    </row>
    <row r="126" spans="1:9" s="19" customFormat="1" ht="30" x14ac:dyDescent="0.3">
      <c r="A126" s="22"/>
      <c r="B126" s="40" t="s">
        <v>369</v>
      </c>
      <c r="C126" s="89">
        <f t="shared" ref="C126:H126" si="63">C127+C128+C129+C130</f>
        <v>0</v>
      </c>
      <c r="D126" s="89">
        <f t="shared" si="63"/>
        <v>0</v>
      </c>
      <c r="E126" s="89">
        <f t="shared" si="63"/>
        <v>0</v>
      </c>
      <c r="F126" s="89">
        <f t="shared" si="63"/>
        <v>0</v>
      </c>
      <c r="G126" s="89">
        <f t="shared" si="63"/>
        <v>0</v>
      </c>
      <c r="H126" s="89">
        <f t="shared" si="63"/>
        <v>0</v>
      </c>
      <c r="I126" s="110"/>
    </row>
    <row r="127" spans="1:9" s="19" customFormat="1" x14ac:dyDescent="0.3">
      <c r="A127" s="22"/>
      <c r="B127" s="41" t="s">
        <v>371</v>
      </c>
      <c r="C127" s="89"/>
      <c r="D127" s="90"/>
      <c r="E127" s="90"/>
      <c r="F127" s="90"/>
      <c r="G127" s="97"/>
      <c r="H127" s="97"/>
      <c r="I127" s="110"/>
    </row>
    <row r="128" spans="1:9" s="19" customFormat="1" ht="30" x14ac:dyDescent="0.3">
      <c r="A128" s="22"/>
      <c r="B128" s="41" t="s">
        <v>372</v>
      </c>
      <c r="C128" s="89"/>
      <c r="D128" s="90"/>
      <c r="E128" s="90"/>
      <c r="F128" s="90"/>
      <c r="G128" s="97"/>
      <c r="H128" s="97"/>
      <c r="I128" s="110"/>
    </row>
    <row r="129" spans="1:9" s="19" customFormat="1" ht="30" x14ac:dyDescent="0.3">
      <c r="A129" s="22"/>
      <c r="B129" s="41" t="s">
        <v>373</v>
      </c>
      <c r="C129" s="89"/>
      <c r="D129" s="90"/>
      <c r="E129" s="90"/>
      <c r="F129" s="90"/>
      <c r="G129" s="97"/>
      <c r="H129" s="97"/>
      <c r="I129" s="110"/>
    </row>
    <row r="130" spans="1:9" s="19" customFormat="1" ht="30" x14ac:dyDescent="0.3">
      <c r="A130" s="22"/>
      <c r="B130" s="41" t="s">
        <v>374</v>
      </c>
      <c r="C130" s="89"/>
      <c r="D130" s="90"/>
      <c r="E130" s="90"/>
      <c r="F130" s="90"/>
      <c r="G130" s="97"/>
      <c r="H130" s="97"/>
      <c r="I130" s="110"/>
    </row>
    <row r="131" spans="1:9" s="19" customFormat="1" x14ac:dyDescent="0.3">
      <c r="A131" s="22"/>
      <c r="B131" s="24" t="s">
        <v>328</v>
      </c>
      <c r="C131" s="89"/>
      <c r="D131" s="90"/>
      <c r="E131" s="90"/>
      <c r="F131" s="90"/>
      <c r="G131" s="97"/>
      <c r="H131" s="97"/>
      <c r="I131" s="110"/>
    </row>
    <row r="132" spans="1:9" s="19" customFormat="1" x14ac:dyDescent="0.3">
      <c r="A132" s="22" t="s">
        <v>383</v>
      </c>
      <c r="B132" s="24" t="s">
        <v>375</v>
      </c>
      <c r="C132" s="87"/>
      <c r="D132" s="105">
        <v>16755000</v>
      </c>
      <c r="E132" s="102">
        <v>16755000</v>
      </c>
      <c r="F132" s="105"/>
      <c r="G132" s="102">
        <v>9298618.4700000007</v>
      </c>
      <c r="H132" s="102">
        <f>G132-[2]CHELTUIELI!$G$131</f>
        <v>3198618.4700000007</v>
      </c>
      <c r="I132" s="110"/>
    </row>
    <row r="133" spans="1:9" s="19" customFormat="1" ht="16.5" customHeight="1" x14ac:dyDescent="0.3">
      <c r="A133" s="22"/>
      <c r="B133" s="24" t="s">
        <v>328</v>
      </c>
      <c r="C133" s="87"/>
      <c r="D133" s="90"/>
      <c r="E133" s="90"/>
      <c r="F133" s="90"/>
      <c r="G133" s="45"/>
      <c r="H133" s="45"/>
      <c r="I133" s="110"/>
    </row>
    <row r="134" spans="1:9" s="19" customFormat="1" ht="16.5" customHeight="1" x14ac:dyDescent="0.3">
      <c r="A134" s="22" t="s">
        <v>384</v>
      </c>
      <c r="B134" s="24" t="s">
        <v>376</v>
      </c>
      <c r="C134" s="89"/>
      <c r="D134" s="105">
        <v>2482000</v>
      </c>
      <c r="E134" s="106">
        <v>2491000</v>
      </c>
      <c r="F134" s="105"/>
      <c r="G134" s="106">
        <v>1494000</v>
      </c>
      <c r="H134" s="102">
        <f>G134-[2]CHELTUIELI!$G$133</f>
        <v>488000</v>
      </c>
      <c r="I134" s="110"/>
    </row>
    <row r="135" spans="1:9" s="19" customFormat="1" ht="16.5" customHeight="1" x14ac:dyDescent="0.3">
      <c r="A135" s="22"/>
      <c r="B135" s="24" t="s">
        <v>328</v>
      </c>
      <c r="C135" s="89"/>
      <c r="D135" s="90"/>
      <c r="E135" s="90"/>
      <c r="F135" s="90"/>
      <c r="G135" s="94"/>
      <c r="H135" s="94"/>
      <c r="I135" s="110"/>
    </row>
    <row r="136" spans="1:9" ht="16.5" customHeight="1" x14ac:dyDescent="0.3">
      <c r="A136" s="17" t="s">
        <v>386</v>
      </c>
      <c r="B136" s="20" t="s">
        <v>377</v>
      </c>
      <c r="C136" s="88">
        <f t="shared" ref="C136" si="64">+C137+C145+C149+C153+C160</f>
        <v>0</v>
      </c>
      <c r="D136" s="88">
        <f t="shared" ref="D136:H136" si="65">+D137+D145+D149+D153+D160</f>
        <v>52728000</v>
      </c>
      <c r="E136" s="88">
        <f t="shared" si="65"/>
        <v>52142000</v>
      </c>
      <c r="F136" s="88">
        <f t="shared" si="65"/>
        <v>0</v>
      </c>
      <c r="G136" s="88">
        <f t="shared" si="65"/>
        <v>31445238.16</v>
      </c>
      <c r="H136" s="88">
        <f t="shared" si="65"/>
        <v>11336698.949999999</v>
      </c>
      <c r="I136" s="110"/>
    </row>
    <row r="137" spans="1:9" ht="16.5" customHeight="1" x14ac:dyDescent="0.3">
      <c r="A137" s="17" t="s">
        <v>388</v>
      </c>
      <c r="B137" s="20" t="s">
        <v>378</v>
      </c>
      <c r="C137" s="87">
        <f>+C138+C141+C142+C143</f>
        <v>0</v>
      </c>
      <c r="D137" s="87">
        <f t="shared" ref="D137:H137" si="66">+D138+D141+D142+D143</f>
        <v>32703000</v>
      </c>
      <c r="E137" s="87">
        <f t="shared" si="66"/>
        <v>31920000</v>
      </c>
      <c r="F137" s="87">
        <f t="shared" si="66"/>
        <v>0</v>
      </c>
      <c r="G137" s="87">
        <f t="shared" si="66"/>
        <v>19393025</v>
      </c>
      <c r="H137" s="87">
        <f t="shared" si="66"/>
        <v>6583934.4699999988</v>
      </c>
      <c r="I137" s="110"/>
    </row>
    <row r="138" spans="1:9" s="19" customFormat="1" ht="16.5" customHeight="1" x14ac:dyDescent="0.3">
      <c r="A138" s="22"/>
      <c r="B138" s="42" t="s">
        <v>379</v>
      </c>
      <c r="C138" s="89"/>
      <c r="D138" s="105">
        <v>30377000</v>
      </c>
      <c r="E138" s="102">
        <v>30022000</v>
      </c>
      <c r="F138" s="105"/>
      <c r="G138" s="102">
        <v>18296000</v>
      </c>
      <c r="H138" s="102">
        <f>G138-[2]CHELTUIELI!$G$137</f>
        <v>5930564.4699999988</v>
      </c>
      <c r="I138" s="110"/>
    </row>
    <row r="139" spans="1:9" s="19" customFormat="1" ht="16.5" customHeight="1" x14ac:dyDescent="0.3">
      <c r="A139" s="22"/>
      <c r="B139" s="85" t="s">
        <v>380</v>
      </c>
      <c r="C139" s="89"/>
      <c r="D139" s="105"/>
      <c r="E139" s="102"/>
      <c r="F139" s="105"/>
      <c r="G139" s="102">
        <v>9470928.2899999991</v>
      </c>
      <c r="H139" s="102">
        <f>G139-[2]CHELTUIELI!$G$138</f>
        <v>3076818.2999999989</v>
      </c>
      <c r="I139" s="110"/>
    </row>
    <row r="140" spans="1:9" s="19" customFormat="1" ht="16.5" customHeight="1" x14ac:dyDescent="0.3">
      <c r="A140" s="22"/>
      <c r="B140" s="85" t="s">
        <v>381</v>
      </c>
      <c r="C140" s="89"/>
      <c r="D140" s="105"/>
      <c r="E140" s="102"/>
      <c r="F140" s="105"/>
      <c r="G140" s="102">
        <v>8825071.7100000009</v>
      </c>
      <c r="H140" s="102">
        <f>G140-[2]CHELTUIELI!$G$139</f>
        <v>2853746.1700000009</v>
      </c>
      <c r="I140" s="110"/>
    </row>
    <row r="141" spans="1:9" s="19" customFormat="1" ht="16.5" customHeight="1" x14ac:dyDescent="0.3">
      <c r="A141" s="22"/>
      <c r="B141" s="42" t="s">
        <v>382</v>
      </c>
      <c r="C141" s="89"/>
      <c r="D141" s="105">
        <v>1111000</v>
      </c>
      <c r="E141" s="108">
        <v>1110000</v>
      </c>
      <c r="F141" s="105"/>
      <c r="G141" s="108">
        <v>666000</v>
      </c>
      <c r="H141" s="102">
        <f>G141-[2]CHELTUIELI!$G$140</f>
        <v>444000</v>
      </c>
      <c r="I141" s="110"/>
    </row>
    <row r="142" spans="1:9" s="19" customFormat="1" ht="30" x14ac:dyDescent="0.3">
      <c r="A142" s="22"/>
      <c r="B142" s="42" t="s">
        <v>483</v>
      </c>
      <c r="C142" s="89"/>
      <c r="D142" s="105">
        <v>1215000</v>
      </c>
      <c r="E142" s="108">
        <v>788000</v>
      </c>
      <c r="F142" s="105"/>
      <c r="G142" s="108">
        <v>431025</v>
      </c>
      <c r="H142" s="102">
        <f>G142-[2]CHELTUIELI!$G$141</f>
        <v>209370</v>
      </c>
      <c r="I142" s="110"/>
    </row>
    <row r="143" spans="1:9" s="19" customFormat="1" ht="45" x14ac:dyDescent="0.3">
      <c r="A143" s="22"/>
      <c r="B143" s="42" t="s">
        <v>498</v>
      </c>
      <c r="C143" s="89"/>
      <c r="D143" s="90"/>
      <c r="E143" s="90"/>
      <c r="F143" s="90"/>
      <c r="G143" s="23"/>
      <c r="H143" s="23"/>
      <c r="I143" s="110"/>
    </row>
    <row r="144" spans="1:9" s="19" customFormat="1" ht="16.5" customHeight="1" x14ac:dyDescent="0.3">
      <c r="A144" s="22"/>
      <c r="B144" s="24" t="s">
        <v>328</v>
      </c>
      <c r="C144" s="89"/>
      <c r="D144" s="90"/>
      <c r="E144" s="90"/>
      <c r="F144" s="90"/>
      <c r="G144" s="108">
        <v>-9604.9500000000007</v>
      </c>
      <c r="H144" s="102">
        <f>G144-[2]CHELTUIELI!$G$142</f>
        <v>-159.97000000000116</v>
      </c>
      <c r="I144" s="110"/>
    </row>
    <row r="145" spans="1:9" s="19" customFormat="1" ht="16.5" customHeight="1" x14ac:dyDescent="0.3">
      <c r="A145" s="22" t="s">
        <v>394</v>
      </c>
      <c r="B145" s="43" t="s">
        <v>499</v>
      </c>
      <c r="C145" s="89">
        <f>C146+C147</f>
        <v>0</v>
      </c>
      <c r="D145" s="89">
        <f t="shared" ref="D145:H145" si="67">D146+D147</f>
        <v>11610000</v>
      </c>
      <c r="E145" s="89">
        <f t="shared" si="67"/>
        <v>12070000</v>
      </c>
      <c r="F145" s="89">
        <f t="shared" si="67"/>
        <v>0</v>
      </c>
      <c r="G145" s="89">
        <f t="shared" si="67"/>
        <v>7390000</v>
      </c>
      <c r="H145" s="89">
        <f t="shared" si="67"/>
        <v>3150400</v>
      </c>
      <c r="I145" s="110"/>
    </row>
    <row r="146" spans="1:9" s="19" customFormat="1" ht="16.5" customHeight="1" x14ac:dyDescent="0.3">
      <c r="A146" s="22"/>
      <c r="B146" s="101" t="s">
        <v>336</v>
      </c>
      <c r="C146" s="89"/>
      <c r="D146" s="105">
        <v>11610000</v>
      </c>
      <c r="E146" s="109">
        <v>12070000</v>
      </c>
      <c r="F146" s="105"/>
      <c r="G146" s="109">
        <v>7390000</v>
      </c>
      <c r="H146" s="102">
        <f>G146-[2]CHELTUIELI!$G$143</f>
        <v>3150400</v>
      </c>
      <c r="I146" s="110"/>
    </row>
    <row r="147" spans="1:9" s="19" customFormat="1" ht="16.5" customHeight="1" x14ac:dyDescent="0.3">
      <c r="A147" s="22"/>
      <c r="B147" s="101" t="s">
        <v>500</v>
      </c>
      <c r="C147" s="89"/>
      <c r="D147" s="90"/>
      <c r="E147" s="90"/>
      <c r="F147" s="90"/>
      <c r="G147" s="89"/>
      <c r="H147" s="89"/>
      <c r="I147" s="110"/>
    </row>
    <row r="148" spans="1:9" s="19" customFormat="1" ht="16.5" customHeight="1" x14ac:dyDescent="0.3">
      <c r="A148" s="22"/>
      <c r="B148" s="24" t="s">
        <v>328</v>
      </c>
      <c r="C148" s="89"/>
      <c r="D148" s="90"/>
      <c r="E148" s="90"/>
      <c r="F148" s="90"/>
      <c r="G148" s="108">
        <v>-7140.47</v>
      </c>
      <c r="H148" s="102">
        <f>G148-[2]CHELTUIELI!$G$144</f>
        <v>-1234.5300000000007</v>
      </c>
      <c r="I148" s="110"/>
    </row>
    <row r="149" spans="1:9" s="19" customFormat="1" ht="16.5" customHeight="1" x14ac:dyDescent="0.3">
      <c r="A149" s="17" t="s">
        <v>396</v>
      </c>
      <c r="B149" s="44" t="s">
        <v>385</v>
      </c>
      <c r="C149" s="89">
        <f t="shared" ref="C149:H149" si="68">+C150+C151</f>
        <v>0</v>
      </c>
      <c r="D149" s="89">
        <f t="shared" si="68"/>
        <v>683000</v>
      </c>
      <c r="E149" s="89">
        <f t="shared" si="68"/>
        <v>665000</v>
      </c>
      <c r="F149" s="89">
        <f t="shared" si="68"/>
        <v>0</v>
      </c>
      <c r="G149" s="89">
        <f t="shared" si="68"/>
        <v>387000</v>
      </c>
      <c r="H149" s="89">
        <f t="shared" si="68"/>
        <v>128476.06</v>
      </c>
      <c r="I149" s="110"/>
    </row>
    <row r="150" spans="1:9" s="19" customFormat="1" ht="16.5" customHeight="1" x14ac:dyDescent="0.3">
      <c r="A150" s="22"/>
      <c r="B150" s="42" t="s">
        <v>379</v>
      </c>
      <c r="C150" s="89"/>
      <c r="D150" s="105">
        <v>683000</v>
      </c>
      <c r="E150" s="105">
        <v>665000</v>
      </c>
      <c r="F150" s="105"/>
      <c r="G150" s="102">
        <v>387000</v>
      </c>
      <c r="H150" s="102">
        <f>G150-[2]CHELTUIELI!$G$146</f>
        <v>128476.06</v>
      </c>
      <c r="I150" s="110"/>
    </row>
    <row r="151" spans="1:9" s="19" customFormat="1" ht="16.5" customHeight="1" x14ac:dyDescent="0.3">
      <c r="A151" s="22"/>
      <c r="B151" s="42" t="s">
        <v>387</v>
      </c>
      <c r="C151" s="89"/>
      <c r="D151" s="90"/>
      <c r="E151" s="90"/>
      <c r="F151" s="90"/>
      <c r="G151" s="45"/>
      <c r="H151" s="45"/>
      <c r="I151" s="110"/>
    </row>
    <row r="152" spans="1:9" ht="16.5" customHeight="1" x14ac:dyDescent="0.3">
      <c r="A152" s="22"/>
      <c r="B152" s="24" t="s">
        <v>328</v>
      </c>
      <c r="C152" s="89"/>
      <c r="D152" s="90"/>
      <c r="E152" s="90"/>
      <c r="F152" s="90"/>
      <c r="G152" s="102">
        <v>-3163</v>
      </c>
      <c r="H152" s="102">
        <f>G152-[2]CHELTUIELI!$G$148</f>
        <v>-2839</v>
      </c>
      <c r="I152" s="110"/>
    </row>
    <row r="153" spans="1:9" ht="16.5" customHeight="1" x14ac:dyDescent="0.3">
      <c r="A153" s="17" t="s">
        <v>398</v>
      </c>
      <c r="B153" s="44" t="s">
        <v>389</v>
      </c>
      <c r="C153" s="87">
        <f>+C154+C155+C156+C157+C158</f>
        <v>0</v>
      </c>
      <c r="D153" s="87">
        <f t="shared" ref="D153:H153" si="69">+D154+D155+D156+D157+D158</f>
        <v>6332000</v>
      </c>
      <c r="E153" s="87">
        <f t="shared" si="69"/>
        <v>6205000</v>
      </c>
      <c r="F153" s="87">
        <f t="shared" si="69"/>
        <v>0</v>
      </c>
      <c r="G153" s="87">
        <f t="shared" si="69"/>
        <v>3559240</v>
      </c>
      <c r="H153" s="87">
        <f t="shared" si="69"/>
        <v>1198222.92</v>
      </c>
      <c r="I153" s="110"/>
    </row>
    <row r="154" spans="1:9" x14ac:dyDescent="0.3">
      <c r="A154" s="22"/>
      <c r="B154" s="23" t="s">
        <v>390</v>
      </c>
      <c r="C154" s="89"/>
      <c r="D154" s="105">
        <v>6318000</v>
      </c>
      <c r="E154" s="105">
        <v>6191000</v>
      </c>
      <c r="F154" s="105"/>
      <c r="G154" s="102">
        <v>3551000</v>
      </c>
      <c r="H154" s="102">
        <f>G154-[2]CHELTUIELI!$G$150</f>
        <v>1196000</v>
      </c>
      <c r="I154" s="110"/>
    </row>
    <row r="155" spans="1:9" ht="30" x14ac:dyDescent="0.3">
      <c r="A155" s="22"/>
      <c r="B155" s="23" t="s">
        <v>391</v>
      </c>
      <c r="C155" s="89"/>
      <c r="D155" s="90"/>
      <c r="E155" s="90"/>
      <c r="F155" s="90"/>
      <c r="G155" s="45"/>
      <c r="H155" s="45"/>
      <c r="I155" s="110"/>
    </row>
    <row r="156" spans="1:9" ht="30" x14ac:dyDescent="0.3">
      <c r="A156" s="22"/>
      <c r="B156" s="23" t="s">
        <v>392</v>
      </c>
      <c r="C156" s="89"/>
      <c r="D156" s="105">
        <v>14000</v>
      </c>
      <c r="E156" s="105">
        <v>14000</v>
      </c>
      <c r="F156" s="105"/>
      <c r="G156" s="102">
        <v>8240</v>
      </c>
      <c r="H156" s="102">
        <f>G156-[2]CHELTUIELI!$G$152</f>
        <v>2222.92</v>
      </c>
      <c r="I156" s="110"/>
    </row>
    <row r="157" spans="1:9" s="19" customFormat="1" ht="30" x14ac:dyDescent="0.3">
      <c r="A157" s="22"/>
      <c r="B157" s="23" t="s">
        <v>393</v>
      </c>
      <c r="C157" s="89"/>
      <c r="D157" s="90"/>
      <c r="E157" s="90"/>
      <c r="F157" s="90"/>
      <c r="G157" s="45"/>
      <c r="H157" s="45"/>
      <c r="I157" s="110"/>
    </row>
    <row r="158" spans="1:9" s="19" customFormat="1" ht="30" x14ac:dyDescent="0.3">
      <c r="A158" s="22"/>
      <c r="B158" s="23" t="s">
        <v>500</v>
      </c>
      <c r="C158" s="89"/>
      <c r="D158" s="90"/>
      <c r="E158" s="90"/>
      <c r="F158" s="90"/>
      <c r="G158" s="45"/>
      <c r="H158" s="45"/>
      <c r="I158" s="110"/>
    </row>
    <row r="159" spans="1:9" x14ac:dyDescent="0.3">
      <c r="A159" s="22"/>
      <c r="B159" s="24" t="s">
        <v>328</v>
      </c>
      <c r="C159" s="89"/>
      <c r="D159" s="90"/>
      <c r="E159" s="90"/>
      <c r="F159" s="90"/>
      <c r="G159" s="102">
        <v>-22096.03</v>
      </c>
      <c r="H159" s="102">
        <f>G159-[2]CHELTUIELI!$G$154</f>
        <v>-21025</v>
      </c>
      <c r="I159" s="110"/>
    </row>
    <row r="160" spans="1:9" ht="16.5" customHeight="1" x14ac:dyDescent="0.3">
      <c r="A160" s="17" t="s">
        <v>403</v>
      </c>
      <c r="B160" s="44" t="s">
        <v>395</v>
      </c>
      <c r="C160" s="89">
        <f>+C161+C162+C163</f>
        <v>0</v>
      </c>
      <c r="D160" s="89">
        <f t="shared" ref="D160:H160" si="70">+D161+D162+D163</f>
        <v>1400000</v>
      </c>
      <c r="E160" s="89">
        <f t="shared" si="70"/>
        <v>1282000</v>
      </c>
      <c r="F160" s="89">
        <f t="shared" si="70"/>
        <v>0</v>
      </c>
      <c r="G160" s="89">
        <f t="shared" si="70"/>
        <v>715973.16</v>
      </c>
      <c r="H160" s="89">
        <f t="shared" si="70"/>
        <v>275665.50000000006</v>
      </c>
      <c r="I160" s="110"/>
    </row>
    <row r="161" spans="1:9" ht="16.5" customHeight="1" x14ac:dyDescent="0.3">
      <c r="A161" s="17"/>
      <c r="B161" s="42" t="s">
        <v>379</v>
      </c>
      <c r="C161" s="89"/>
      <c r="D161" s="105">
        <v>1400000</v>
      </c>
      <c r="E161" s="105">
        <v>1282000</v>
      </c>
      <c r="F161" s="105"/>
      <c r="G161" s="102">
        <v>715973.16</v>
      </c>
      <c r="H161" s="102">
        <f>G161-[2]CHELTUIELI!$G$156</f>
        <v>275665.50000000006</v>
      </c>
      <c r="I161" s="110"/>
    </row>
    <row r="162" spans="1:9" ht="16.5" customHeight="1" x14ac:dyDescent="0.3">
      <c r="A162" s="22"/>
      <c r="B162" s="42" t="s">
        <v>387</v>
      </c>
      <c r="C162" s="89"/>
      <c r="D162" s="90"/>
      <c r="E162" s="90"/>
      <c r="F162" s="90"/>
      <c r="G162" s="45"/>
      <c r="H162" s="45"/>
      <c r="I162" s="110"/>
    </row>
    <row r="163" spans="1:9" ht="30" x14ac:dyDescent="0.3">
      <c r="A163" s="22"/>
      <c r="B163" s="42" t="s">
        <v>500</v>
      </c>
      <c r="C163" s="89"/>
      <c r="D163" s="90"/>
      <c r="E163" s="90"/>
      <c r="F163" s="90"/>
      <c r="G163" s="45"/>
      <c r="H163" s="45"/>
      <c r="I163" s="110"/>
    </row>
    <row r="164" spans="1:9" ht="16.5" customHeight="1" x14ac:dyDescent="0.3">
      <c r="A164" s="22"/>
      <c r="B164" s="24" t="s">
        <v>328</v>
      </c>
      <c r="C164" s="89"/>
      <c r="D164" s="90"/>
      <c r="E164" s="90"/>
      <c r="F164" s="90"/>
      <c r="G164" s="45">
        <v>-1803</v>
      </c>
      <c r="H164" s="45">
        <f>G164-[1]CHELTUIELI!$G$157</f>
        <v>-1803</v>
      </c>
      <c r="I164" s="110"/>
    </row>
    <row r="165" spans="1:9" ht="16.5" customHeight="1" x14ac:dyDescent="0.3">
      <c r="A165" s="17" t="s">
        <v>406</v>
      </c>
      <c r="B165" s="24" t="s">
        <v>397</v>
      </c>
      <c r="C165" s="89"/>
      <c r="D165" s="105">
        <v>349000</v>
      </c>
      <c r="E165" s="105">
        <v>270000</v>
      </c>
      <c r="F165" s="105"/>
      <c r="G165" s="107">
        <v>157000</v>
      </c>
      <c r="H165" s="102">
        <f>G165-[2]CHELTUIELI!$G$159</f>
        <v>30000</v>
      </c>
      <c r="I165" s="110"/>
    </row>
    <row r="166" spans="1:9" ht="16.5" customHeight="1" x14ac:dyDescent="0.3">
      <c r="A166" s="17"/>
      <c r="B166" s="24" t="s">
        <v>328</v>
      </c>
      <c r="C166" s="89"/>
      <c r="D166" s="90"/>
      <c r="E166" s="90"/>
      <c r="F166" s="90"/>
      <c r="G166" s="107"/>
      <c r="H166" s="102"/>
      <c r="I166" s="110"/>
    </row>
    <row r="167" spans="1:9" ht="16.5" customHeight="1" x14ac:dyDescent="0.3">
      <c r="A167" s="17" t="s">
        <v>408</v>
      </c>
      <c r="B167" s="20" t="s">
        <v>399</v>
      </c>
      <c r="C167" s="88">
        <f t="shared" ref="C167" si="71">+C168+C175</f>
        <v>0</v>
      </c>
      <c r="D167" s="88">
        <f t="shared" ref="D167:H167" si="72">+D168+D175</f>
        <v>121293000</v>
      </c>
      <c r="E167" s="88">
        <f t="shared" si="72"/>
        <v>126242000</v>
      </c>
      <c r="F167" s="88">
        <f t="shared" si="72"/>
        <v>0</v>
      </c>
      <c r="G167" s="88">
        <f t="shared" si="72"/>
        <v>77400210.840000004</v>
      </c>
      <c r="H167" s="88">
        <f t="shared" si="72"/>
        <v>28570370.840000004</v>
      </c>
      <c r="I167" s="110"/>
    </row>
    <row r="168" spans="1:9" ht="16.5" customHeight="1" x14ac:dyDescent="0.3">
      <c r="A168" s="22" t="s">
        <v>410</v>
      </c>
      <c r="B168" s="20" t="s">
        <v>400</v>
      </c>
      <c r="C168" s="89">
        <f>C169+C172+C171+C173+C170</f>
        <v>0</v>
      </c>
      <c r="D168" s="89">
        <f t="shared" ref="D168:H168" si="73">D169+D172+D171+D173+D170</f>
        <v>118318000</v>
      </c>
      <c r="E168" s="89">
        <f t="shared" si="73"/>
        <v>123493000</v>
      </c>
      <c r="F168" s="89">
        <f t="shared" si="73"/>
        <v>0</v>
      </c>
      <c r="G168" s="89">
        <f t="shared" si="73"/>
        <v>75841210.840000004</v>
      </c>
      <c r="H168" s="89">
        <f t="shared" si="73"/>
        <v>28006210.840000004</v>
      </c>
      <c r="I168" s="110"/>
    </row>
    <row r="169" spans="1:9" x14ac:dyDescent="0.3">
      <c r="A169" s="22"/>
      <c r="B169" s="23" t="s">
        <v>336</v>
      </c>
      <c r="C169" s="89"/>
      <c r="D169" s="105">
        <v>115875000</v>
      </c>
      <c r="E169" s="105">
        <v>121103000</v>
      </c>
      <c r="F169" s="105"/>
      <c r="G169" s="102">
        <v>74435530.840000004</v>
      </c>
      <c r="H169" s="102">
        <f>G169-[2]CHELTUIELI!$G$163</f>
        <v>27480530.840000004</v>
      </c>
      <c r="I169" s="110"/>
    </row>
    <row r="170" spans="1:9" ht="30" x14ac:dyDescent="0.3">
      <c r="A170" s="22"/>
      <c r="B170" s="23" t="s">
        <v>500</v>
      </c>
      <c r="C170" s="89"/>
      <c r="D170" s="90"/>
      <c r="E170" s="90"/>
      <c r="F170" s="90"/>
      <c r="G170" s="45"/>
      <c r="H170" s="45"/>
      <c r="I170" s="110"/>
    </row>
    <row r="171" spans="1:9" ht="45" x14ac:dyDescent="0.3">
      <c r="A171" s="22"/>
      <c r="B171" s="23" t="s">
        <v>401</v>
      </c>
      <c r="C171" s="89"/>
      <c r="D171" s="90"/>
      <c r="E171" s="90"/>
      <c r="F171" s="90"/>
      <c r="G171" s="45"/>
      <c r="H171" s="45"/>
      <c r="I171" s="110"/>
    </row>
    <row r="172" spans="1:9" ht="30" x14ac:dyDescent="0.3">
      <c r="A172" s="22"/>
      <c r="B172" s="23" t="s">
        <v>402</v>
      </c>
      <c r="C172" s="89"/>
      <c r="D172" s="90"/>
      <c r="E172" s="90"/>
      <c r="F172" s="90"/>
      <c r="G172" s="96"/>
      <c r="H172" s="96"/>
      <c r="I172" s="110"/>
    </row>
    <row r="173" spans="1:9" x14ac:dyDescent="0.3">
      <c r="A173" s="22"/>
      <c r="B173" s="47" t="s">
        <v>404</v>
      </c>
      <c r="C173" s="89"/>
      <c r="D173" s="105">
        <v>2443000</v>
      </c>
      <c r="E173" s="105">
        <v>2390000</v>
      </c>
      <c r="F173" s="105"/>
      <c r="G173" s="102">
        <v>1405680</v>
      </c>
      <c r="H173" s="102">
        <f>G173-[2]CHELTUIELI!$G$166</f>
        <v>525680</v>
      </c>
      <c r="I173" s="110"/>
    </row>
    <row r="174" spans="1:9" x14ac:dyDescent="0.3">
      <c r="A174" s="22"/>
      <c r="B174" s="24" t="s">
        <v>328</v>
      </c>
      <c r="C174" s="89"/>
      <c r="D174" s="90"/>
      <c r="E174" s="90"/>
      <c r="F174" s="90"/>
      <c r="G174" s="102">
        <v>-139382.29</v>
      </c>
      <c r="H174" s="102">
        <f>G174-[2]CHELTUIELI!$G$167</f>
        <v>-15490.390000000014</v>
      </c>
      <c r="I174" s="110"/>
    </row>
    <row r="175" spans="1:9" ht="16.5" customHeight="1" x14ac:dyDescent="0.3">
      <c r="A175" s="22" t="s">
        <v>414</v>
      </c>
      <c r="B175" s="20" t="s">
        <v>405</v>
      </c>
      <c r="C175" s="89">
        <f t="shared" ref="C175:H175" si="74">C176+C177</f>
        <v>0</v>
      </c>
      <c r="D175" s="89">
        <f t="shared" si="74"/>
        <v>2975000</v>
      </c>
      <c r="E175" s="89">
        <f t="shared" si="74"/>
        <v>2749000</v>
      </c>
      <c r="F175" s="89">
        <f t="shared" si="74"/>
        <v>0</v>
      </c>
      <c r="G175" s="89">
        <f t="shared" si="74"/>
        <v>1559000</v>
      </c>
      <c r="H175" s="89">
        <f t="shared" si="74"/>
        <v>564160</v>
      </c>
      <c r="I175" s="110"/>
    </row>
    <row r="176" spans="1:9" ht="16.5" customHeight="1" x14ac:dyDescent="0.3">
      <c r="A176" s="22"/>
      <c r="B176" s="23" t="s">
        <v>336</v>
      </c>
      <c r="C176" s="89"/>
      <c r="D176" s="105">
        <v>2975000</v>
      </c>
      <c r="E176" s="105">
        <v>2749000</v>
      </c>
      <c r="F176" s="105"/>
      <c r="G176" s="102">
        <v>1559000</v>
      </c>
      <c r="H176" s="102">
        <f>G176-[2]CHELTUIELI!$G$169</f>
        <v>564160</v>
      </c>
      <c r="I176" s="110"/>
    </row>
    <row r="177" spans="1:9" ht="16.5" customHeight="1" x14ac:dyDescent="0.3">
      <c r="A177" s="22"/>
      <c r="B177" s="48" t="s">
        <v>407</v>
      </c>
      <c r="C177" s="89"/>
      <c r="D177" s="90"/>
      <c r="E177" s="90"/>
      <c r="F177" s="90"/>
      <c r="G177" s="45"/>
      <c r="H177" s="45"/>
      <c r="I177" s="110"/>
    </row>
    <row r="178" spans="1:9" ht="16.5" customHeight="1" x14ac:dyDescent="0.3">
      <c r="A178" s="22"/>
      <c r="B178" s="24" t="s">
        <v>328</v>
      </c>
      <c r="C178" s="89"/>
      <c r="D178" s="90"/>
      <c r="E178" s="90"/>
      <c r="F178" s="90"/>
      <c r="G178" s="45"/>
      <c r="H178" s="45"/>
      <c r="I178" s="110"/>
    </row>
    <row r="179" spans="1:9" ht="16.5" customHeight="1" x14ac:dyDescent="0.3">
      <c r="A179" s="17" t="s">
        <v>417</v>
      </c>
      <c r="B179" s="24" t="s">
        <v>409</v>
      </c>
      <c r="C179" s="89"/>
      <c r="D179" s="105">
        <v>425000</v>
      </c>
      <c r="E179" s="105">
        <v>401000</v>
      </c>
      <c r="F179" s="105"/>
      <c r="G179" s="102">
        <v>231280</v>
      </c>
      <c r="H179" s="102">
        <f>G179-[2]CHELTUIELI!$G$172</f>
        <v>96280</v>
      </c>
      <c r="I179" s="110"/>
    </row>
    <row r="180" spans="1:9" ht="16.5" customHeight="1" x14ac:dyDescent="0.3">
      <c r="A180" s="17"/>
      <c r="B180" s="24" t="s">
        <v>328</v>
      </c>
      <c r="C180" s="89"/>
      <c r="D180" s="90"/>
      <c r="E180" s="90"/>
      <c r="F180" s="90"/>
      <c r="G180" s="45"/>
      <c r="H180" s="45"/>
      <c r="I180" s="110"/>
    </row>
    <row r="181" spans="1:9" ht="16.5" customHeight="1" x14ac:dyDescent="0.3">
      <c r="A181" s="17" t="s">
        <v>418</v>
      </c>
      <c r="B181" s="24" t="s">
        <v>411</v>
      </c>
      <c r="C181" s="89"/>
      <c r="D181" s="105">
        <v>358930</v>
      </c>
      <c r="E181" s="105">
        <v>358930</v>
      </c>
      <c r="F181" s="105"/>
      <c r="G181" s="102">
        <v>358921.25</v>
      </c>
      <c r="H181" s="102">
        <f>G181-[2]CHELTUIELI!$G$174</f>
        <v>15862.719999999972</v>
      </c>
      <c r="I181" s="110"/>
    </row>
    <row r="182" spans="1:9" ht="16.5" customHeight="1" x14ac:dyDescent="0.3">
      <c r="A182" s="17"/>
      <c r="B182" s="24" t="s">
        <v>328</v>
      </c>
      <c r="C182" s="89"/>
      <c r="D182" s="90"/>
      <c r="E182" s="90"/>
      <c r="F182" s="90"/>
      <c r="G182" s="102">
        <v>-53918.62</v>
      </c>
      <c r="H182" s="102">
        <f>G182-[2]CHELTUIELI!$G$175</f>
        <v>-788.37000000000262</v>
      </c>
      <c r="I182" s="110"/>
    </row>
    <row r="183" spans="1:9" x14ac:dyDescent="0.3">
      <c r="A183" s="17"/>
      <c r="B183" s="20" t="s">
        <v>412</v>
      </c>
      <c r="C183" s="89">
        <f t="shared" ref="C183" si="75">C88+C100+C115+C131+C133+C135+C144+C148+C152+C159+C164+C166+C174+C178+C180+C182</f>
        <v>0</v>
      </c>
      <c r="D183" s="89">
        <f t="shared" ref="D183:H183" si="76">D88+D100+D115+D131+D133+D135+D144+D148+D152+D159+D164+D166+D174+D178+D180+D182</f>
        <v>0</v>
      </c>
      <c r="E183" s="89">
        <f t="shared" si="76"/>
        <v>0</v>
      </c>
      <c r="F183" s="89">
        <f t="shared" si="76"/>
        <v>0</v>
      </c>
      <c r="G183" s="89">
        <f t="shared" si="76"/>
        <v>-251770.78</v>
      </c>
      <c r="H183" s="89">
        <f t="shared" si="76"/>
        <v>-43548.470000000023</v>
      </c>
      <c r="I183" s="110"/>
    </row>
    <row r="184" spans="1:9" ht="30" x14ac:dyDescent="0.3">
      <c r="A184" s="17" t="s">
        <v>208</v>
      </c>
      <c r="B184" s="20" t="s">
        <v>193</v>
      </c>
      <c r="C184" s="89">
        <f t="shared" ref="C184:H184" si="77">C185</f>
        <v>0</v>
      </c>
      <c r="D184" s="89">
        <f t="shared" si="77"/>
        <v>186725000</v>
      </c>
      <c r="E184" s="89">
        <f t="shared" si="77"/>
        <v>186725000</v>
      </c>
      <c r="F184" s="89">
        <f t="shared" si="77"/>
        <v>0</v>
      </c>
      <c r="G184" s="89">
        <f t="shared" si="77"/>
        <v>62094625</v>
      </c>
      <c r="H184" s="89">
        <f t="shared" si="77"/>
        <v>20066265</v>
      </c>
      <c r="I184" s="110"/>
    </row>
    <row r="185" spans="1:9" x14ac:dyDescent="0.3">
      <c r="A185" s="17" t="s">
        <v>421</v>
      </c>
      <c r="B185" s="20" t="s">
        <v>413</v>
      </c>
      <c r="C185" s="89">
        <f t="shared" ref="C185:H185" si="78">C186+C195</f>
        <v>0</v>
      </c>
      <c r="D185" s="89">
        <f t="shared" si="78"/>
        <v>186725000</v>
      </c>
      <c r="E185" s="89">
        <f t="shared" si="78"/>
        <v>186725000</v>
      </c>
      <c r="F185" s="89">
        <f t="shared" si="78"/>
        <v>0</v>
      </c>
      <c r="G185" s="89">
        <f t="shared" si="78"/>
        <v>62094625</v>
      </c>
      <c r="H185" s="89">
        <f t="shared" si="78"/>
        <v>20066265</v>
      </c>
      <c r="I185" s="110"/>
    </row>
    <row r="186" spans="1:9" ht="45" x14ac:dyDescent="0.3">
      <c r="A186" s="17" t="s">
        <v>423</v>
      </c>
      <c r="B186" s="20" t="s">
        <v>415</v>
      </c>
      <c r="C186" s="89">
        <f>C187+C190+C193+C188+C189+C194</f>
        <v>0</v>
      </c>
      <c r="D186" s="89">
        <f t="shared" ref="D186:H186" si="79">D187+D190+D193+D188+D189+D194</f>
        <v>186725000</v>
      </c>
      <c r="E186" s="89">
        <f t="shared" si="79"/>
        <v>186725000</v>
      </c>
      <c r="F186" s="89">
        <f t="shared" si="79"/>
        <v>0</v>
      </c>
      <c r="G186" s="89">
        <f t="shared" si="79"/>
        <v>62094625</v>
      </c>
      <c r="H186" s="89">
        <f t="shared" si="79"/>
        <v>20066265</v>
      </c>
      <c r="I186" s="110"/>
    </row>
    <row r="187" spans="1:9" ht="30" x14ac:dyDescent="0.3">
      <c r="A187" s="17"/>
      <c r="B187" s="24" t="s">
        <v>484</v>
      </c>
      <c r="C187" s="89"/>
      <c r="D187" s="105">
        <v>162933000</v>
      </c>
      <c r="E187" s="105">
        <v>162933000</v>
      </c>
      <c r="F187" s="105"/>
      <c r="G187" s="109">
        <v>53943994</v>
      </c>
      <c r="H187" s="102">
        <f>G187-[2]CHELTUIELI!$G$180</f>
        <v>17705485</v>
      </c>
      <c r="I187" s="110"/>
    </row>
    <row r="188" spans="1:9" ht="45" x14ac:dyDescent="0.3">
      <c r="A188" s="17"/>
      <c r="B188" s="24" t="s">
        <v>485</v>
      </c>
      <c r="C188" s="89"/>
      <c r="D188" s="105">
        <v>1318000</v>
      </c>
      <c r="E188" s="105">
        <v>1318000</v>
      </c>
      <c r="F188" s="105"/>
      <c r="G188" s="109">
        <v>439388</v>
      </c>
      <c r="H188" s="102">
        <f>G188-[2]CHELTUIELI!$G$181</f>
        <v>147234</v>
      </c>
      <c r="I188" s="110"/>
    </row>
    <row r="189" spans="1:9" ht="45" x14ac:dyDescent="0.3">
      <c r="A189" s="17"/>
      <c r="B189" s="24" t="s">
        <v>486</v>
      </c>
      <c r="C189" s="89"/>
      <c r="D189" s="105">
        <v>629000</v>
      </c>
      <c r="E189" s="105">
        <v>629000</v>
      </c>
      <c r="F189" s="105"/>
      <c r="G189" s="109">
        <v>209403</v>
      </c>
      <c r="H189" s="102">
        <f>G189-[2]CHELTUIELI!$G$182</f>
        <v>70321</v>
      </c>
      <c r="I189" s="110"/>
    </row>
    <row r="190" spans="1:9" ht="45" x14ac:dyDescent="0.3">
      <c r="A190" s="17"/>
      <c r="B190" s="24" t="s">
        <v>487</v>
      </c>
      <c r="C190" s="89">
        <f>C191+C192</f>
        <v>0</v>
      </c>
      <c r="D190" s="89">
        <f t="shared" ref="D190:H190" si="80">D191+D192</f>
        <v>14715000</v>
      </c>
      <c r="E190" s="89">
        <f t="shared" si="80"/>
        <v>14715000</v>
      </c>
      <c r="F190" s="89">
        <f t="shared" si="80"/>
        <v>0</v>
      </c>
      <c r="G190" s="89">
        <f t="shared" si="80"/>
        <v>4901538</v>
      </c>
      <c r="H190" s="89">
        <f t="shared" si="80"/>
        <v>1600343</v>
      </c>
      <c r="I190" s="110"/>
    </row>
    <row r="191" spans="1:9" ht="90" x14ac:dyDescent="0.3">
      <c r="A191" s="17"/>
      <c r="B191" s="24" t="s">
        <v>416</v>
      </c>
      <c r="C191" s="89"/>
      <c r="D191" s="105">
        <v>6820000</v>
      </c>
      <c r="E191" s="105">
        <v>6820000</v>
      </c>
      <c r="F191" s="105"/>
      <c r="G191" s="109">
        <v>2272813</v>
      </c>
      <c r="H191" s="102">
        <f>G191-[2]CHELTUIELI!$G$184</f>
        <v>757351</v>
      </c>
      <c r="I191" s="110"/>
    </row>
    <row r="192" spans="1:9" ht="75" x14ac:dyDescent="0.3">
      <c r="A192" s="17"/>
      <c r="B192" s="24" t="s">
        <v>488</v>
      </c>
      <c r="C192" s="89"/>
      <c r="D192" s="105">
        <v>7895000</v>
      </c>
      <c r="E192" s="105">
        <v>7895000</v>
      </c>
      <c r="F192" s="105"/>
      <c r="G192" s="109">
        <v>2628725</v>
      </c>
      <c r="H192" s="102">
        <f>G192-[2]CHELTUIELI!$G$185</f>
        <v>842992</v>
      </c>
      <c r="I192" s="110"/>
    </row>
    <row r="193" spans="1:9" ht="45" x14ac:dyDescent="0.3">
      <c r="A193" s="17"/>
      <c r="B193" s="24" t="s">
        <v>489</v>
      </c>
      <c r="C193" s="89"/>
      <c r="D193" s="90"/>
      <c r="E193" s="90"/>
      <c r="F193" s="90"/>
      <c r="G193" s="89"/>
      <c r="H193" s="89"/>
      <c r="I193" s="110"/>
    </row>
    <row r="194" spans="1:9" ht="45" x14ac:dyDescent="0.3">
      <c r="A194" s="17"/>
      <c r="B194" s="24" t="s">
        <v>490</v>
      </c>
      <c r="C194" s="89"/>
      <c r="D194" s="105">
        <v>7130000</v>
      </c>
      <c r="E194" s="105">
        <v>7130000</v>
      </c>
      <c r="F194" s="105"/>
      <c r="G194" s="109">
        <v>2600302</v>
      </c>
      <c r="H194" s="102">
        <f>G194-[2]CHELTUIELI!$G$187</f>
        <v>542882</v>
      </c>
      <c r="I194" s="110"/>
    </row>
    <row r="195" spans="1:9" x14ac:dyDescent="0.3">
      <c r="A195" s="17" t="s">
        <v>429</v>
      </c>
      <c r="B195" s="20" t="s">
        <v>491</v>
      </c>
      <c r="C195" s="89">
        <f>C196+C197</f>
        <v>0</v>
      </c>
      <c r="D195" s="89">
        <f t="shared" ref="D195:H195" si="81">D196+D197</f>
        <v>0</v>
      </c>
      <c r="E195" s="89">
        <f t="shared" si="81"/>
        <v>0</v>
      </c>
      <c r="F195" s="89">
        <f t="shared" si="81"/>
        <v>0</v>
      </c>
      <c r="G195" s="89">
        <f t="shared" si="81"/>
        <v>0</v>
      </c>
      <c r="H195" s="89">
        <f t="shared" si="81"/>
        <v>0</v>
      </c>
      <c r="I195" s="110"/>
    </row>
    <row r="196" spans="1:9" ht="45" x14ac:dyDescent="0.3">
      <c r="A196" s="17"/>
      <c r="B196" s="24" t="s">
        <v>492</v>
      </c>
      <c r="C196" s="89"/>
      <c r="D196" s="90"/>
      <c r="E196" s="90"/>
      <c r="F196" s="90"/>
      <c r="G196" s="89"/>
      <c r="H196" s="89"/>
      <c r="I196" s="110"/>
    </row>
    <row r="197" spans="1:9" ht="30" x14ac:dyDescent="0.3">
      <c r="A197" s="17"/>
      <c r="B197" s="24" t="s">
        <v>493</v>
      </c>
      <c r="C197" s="89"/>
      <c r="D197" s="90"/>
      <c r="E197" s="90"/>
      <c r="F197" s="90"/>
      <c r="G197" s="89"/>
      <c r="H197" s="89"/>
      <c r="I197" s="110"/>
    </row>
    <row r="198" spans="1:9" x14ac:dyDescent="0.3">
      <c r="A198" s="17" t="s">
        <v>431</v>
      </c>
      <c r="B198" s="49" t="s">
        <v>419</v>
      </c>
      <c r="C198" s="93">
        <f>+C199</f>
        <v>0</v>
      </c>
      <c r="D198" s="93">
        <f t="shared" ref="D198:H200" si="82">+D199</f>
        <v>40114000</v>
      </c>
      <c r="E198" s="93">
        <f t="shared" si="82"/>
        <v>40114000</v>
      </c>
      <c r="F198" s="93">
        <f t="shared" si="82"/>
        <v>0</v>
      </c>
      <c r="G198" s="93">
        <f t="shared" si="82"/>
        <v>11803439</v>
      </c>
      <c r="H198" s="93">
        <f t="shared" si="82"/>
        <v>3931450</v>
      </c>
      <c r="I198" s="110"/>
    </row>
    <row r="199" spans="1:9" ht="16.5" customHeight="1" x14ac:dyDescent="0.3">
      <c r="A199" s="17" t="s">
        <v>433</v>
      </c>
      <c r="B199" s="49" t="s">
        <v>189</v>
      </c>
      <c r="C199" s="93">
        <f>+C200</f>
        <v>0</v>
      </c>
      <c r="D199" s="93">
        <f t="shared" si="82"/>
        <v>40114000</v>
      </c>
      <c r="E199" s="93">
        <f t="shared" si="82"/>
        <v>40114000</v>
      </c>
      <c r="F199" s="93">
        <f t="shared" si="82"/>
        <v>0</v>
      </c>
      <c r="G199" s="93">
        <f t="shared" si="82"/>
        <v>11803439</v>
      </c>
      <c r="H199" s="93">
        <f t="shared" si="82"/>
        <v>3931450</v>
      </c>
      <c r="I199" s="110"/>
    </row>
    <row r="200" spans="1:9" ht="16.5" customHeight="1" x14ac:dyDescent="0.3">
      <c r="A200" s="17" t="s">
        <v>435</v>
      </c>
      <c r="B200" s="20" t="s">
        <v>420</v>
      </c>
      <c r="C200" s="93">
        <f>+C201</f>
        <v>0</v>
      </c>
      <c r="D200" s="93">
        <f t="shared" si="82"/>
        <v>40114000</v>
      </c>
      <c r="E200" s="93">
        <f t="shared" si="82"/>
        <v>40114000</v>
      </c>
      <c r="F200" s="93">
        <f t="shared" si="82"/>
        <v>0</v>
      </c>
      <c r="G200" s="93">
        <f t="shared" si="82"/>
        <v>11803439</v>
      </c>
      <c r="H200" s="93">
        <f t="shared" si="82"/>
        <v>3931450</v>
      </c>
      <c r="I200" s="110"/>
    </row>
    <row r="201" spans="1:9" ht="16.5" customHeight="1" x14ac:dyDescent="0.3">
      <c r="A201" s="22" t="s">
        <v>437</v>
      </c>
      <c r="B201" s="49" t="s">
        <v>422</v>
      </c>
      <c r="C201" s="88">
        <f t="shared" ref="C201:H201" si="83">C202</f>
        <v>0</v>
      </c>
      <c r="D201" s="88">
        <f t="shared" si="83"/>
        <v>40114000</v>
      </c>
      <c r="E201" s="88">
        <f t="shared" si="83"/>
        <v>40114000</v>
      </c>
      <c r="F201" s="88">
        <f t="shared" si="83"/>
        <v>0</v>
      </c>
      <c r="G201" s="88">
        <f t="shared" si="83"/>
        <v>11803439</v>
      </c>
      <c r="H201" s="88">
        <f t="shared" si="83"/>
        <v>3931450</v>
      </c>
      <c r="I201" s="110"/>
    </row>
    <row r="202" spans="1:9" ht="16.5" customHeight="1" x14ac:dyDescent="0.3">
      <c r="A202" s="22" t="s">
        <v>439</v>
      </c>
      <c r="B202" s="49" t="s">
        <v>424</v>
      </c>
      <c r="C202" s="88">
        <f t="shared" ref="C202:H202" si="84">C204+C205+C206</f>
        <v>0</v>
      </c>
      <c r="D202" s="88">
        <f t="shared" si="84"/>
        <v>40114000</v>
      </c>
      <c r="E202" s="88">
        <f t="shared" si="84"/>
        <v>40114000</v>
      </c>
      <c r="F202" s="88">
        <f t="shared" si="84"/>
        <v>0</v>
      </c>
      <c r="G202" s="88">
        <f t="shared" si="84"/>
        <v>11803439</v>
      </c>
      <c r="H202" s="88">
        <f t="shared" si="84"/>
        <v>3931450</v>
      </c>
      <c r="I202" s="110"/>
    </row>
    <row r="203" spans="1:9" ht="16.5" customHeight="1" x14ac:dyDescent="0.3">
      <c r="A203" s="17" t="s">
        <v>441</v>
      </c>
      <c r="B203" s="49" t="s">
        <v>425</v>
      </c>
      <c r="C203" s="88">
        <f t="shared" ref="C203:H203" si="85">C204</f>
        <v>0</v>
      </c>
      <c r="D203" s="88">
        <f t="shared" si="85"/>
        <v>25474000</v>
      </c>
      <c r="E203" s="88">
        <f t="shared" si="85"/>
        <v>25474000</v>
      </c>
      <c r="F203" s="88">
        <f t="shared" si="85"/>
        <v>0</v>
      </c>
      <c r="G203" s="88">
        <f t="shared" si="85"/>
        <v>7721282</v>
      </c>
      <c r="H203" s="88">
        <f t="shared" si="85"/>
        <v>2227293</v>
      </c>
      <c r="I203" s="110"/>
    </row>
    <row r="204" spans="1:9" ht="16.5" customHeight="1" x14ac:dyDescent="0.3">
      <c r="A204" s="22" t="s">
        <v>443</v>
      </c>
      <c r="B204" s="50" t="s">
        <v>426</v>
      </c>
      <c r="C204" s="89"/>
      <c r="D204" s="105">
        <v>25474000</v>
      </c>
      <c r="E204" s="105">
        <v>25474000</v>
      </c>
      <c r="F204" s="105"/>
      <c r="G204" s="102">
        <v>7721282</v>
      </c>
      <c r="H204" s="102">
        <f>G204-[2]CHELTUIELI!$G$197</f>
        <v>2227293</v>
      </c>
      <c r="I204" s="110"/>
    </row>
    <row r="205" spans="1:9" ht="16.5" customHeight="1" x14ac:dyDescent="0.3">
      <c r="A205" s="22" t="s">
        <v>444</v>
      </c>
      <c r="B205" s="50" t="s">
        <v>427</v>
      </c>
      <c r="C205" s="89"/>
      <c r="D205" s="105">
        <v>14640000</v>
      </c>
      <c r="E205" s="105">
        <v>14640000</v>
      </c>
      <c r="F205" s="105"/>
      <c r="G205" s="102">
        <v>4082157</v>
      </c>
      <c r="H205" s="102">
        <f>G205-[2]CHELTUIELI!$G$198</f>
        <v>1704157</v>
      </c>
      <c r="I205" s="110"/>
    </row>
    <row r="206" spans="1:9" ht="16.5" customHeight="1" x14ac:dyDescent="0.3">
      <c r="A206" s="22"/>
      <c r="B206" s="28" t="s">
        <v>428</v>
      </c>
      <c r="C206" s="89"/>
      <c r="D206" s="90"/>
      <c r="E206" s="90"/>
      <c r="F206" s="90"/>
      <c r="G206" s="45"/>
      <c r="H206" s="45"/>
      <c r="I206" s="110"/>
    </row>
    <row r="207" spans="1:9" ht="30" x14ac:dyDescent="0.3">
      <c r="A207" s="22" t="s">
        <v>211</v>
      </c>
      <c r="B207" s="51" t="s">
        <v>195</v>
      </c>
      <c r="C207" s="86">
        <f t="shared" ref="C207" si="86">C212+C208</f>
        <v>0</v>
      </c>
      <c r="D207" s="86">
        <f t="shared" ref="D207:H207" si="87">D212+D208</f>
        <v>0</v>
      </c>
      <c r="E207" s="86">
        <f t="shared" si="87"/>
        <v>0</v>
      </c>
      <c r="F207" s="86">
        <f t="shared" si="87"/>
        <v>0</v>
      </c>
      <c r="G207" s="86">
        <f t="shared" si="87"/>
        <v>0</v>
      </c>
      <c r="H207" s="86">
        <f t="shared" si="87"/>
        <v>0</v>
      </c>
      <c r="I207" s="110"/>
    </row>
    <row r="208" spans="1:9" x14ac:dyDescent="0.3">
      <c r="A208" s="22" t="s">
        <v>446</v>
      </c>
      <c r="B208" s="51" t="s">
        <v>430</v>
      </c>
      <c r="C208" s="86">
        <f t="shared" ref="C208" si="88">C209+C210+C211</f>
        <v>0</v>
      </c>
      <c r="D208" s="86">
        <f t="shared" ref="D208:H208" si="89">D209+D210+D211</f>
        <v>0</v>
      </c>
      <c r="E208" s="86">
        <f t="shared" si="89"/>
        <v>0</v>
      </c>
      <c r="F208" s="86">
        <f t="shared" si="89"/>
        <v>0</v>
      </c>
      <c r="G208" s="86">
        <f t="shared" si="89"/>
        <v>0</v>
      </c>
      <c r="H208" s="86">
        <f t="shared" si="89"/>
        <v>0</v>
      </c>
      <c r="I208" s="110"/>
    </row>
    <row r="209" spans="1:9" x14ac:dyDescent="0.3">
      <c r="A209" s="22" t="s">
        <v>447</v>
      </c>
      <c r="B209" s="51" t="s">
        <v>432</v>
      </c>
      <c r="C209" s="86"/>
      <c r="D209" s="90"/>
      <c r="E209" s="90"/>
      <c r="F209" s="90"/>
      <c r="G209" s="86"/>
      <c r="H209" s="86"/>
      <c r="I209" s="110"/>
    </row>
    <row r="210" spans="1:9" x14ac:dyDescent="0.3">
      <c r="A210" s="22" t="s">
        <v>448</v>
      </c>
      <c r="B210" s="51" t="s">
        <v>434</v>
      </c>
      <c r="C210" s="86"/>
      <c r="D210" s="90"/>
      <c r="E210" s="90"/>
      <c r="F210" s="90"/>
      <c r="G210" s="86"/>
      <c r="H210" s="86"/>
      <c r="I210" s="110"/>
    </row>
    <row r="211" spans="1:9" x14ac:dyDescent="0.3">
      <c r="A211" s="22" t="s">
        <v>449</v>
      </c>
      <c r="B211" s="51" t="s">
        <v>436</v>
      </c>
      <c r="C211" s="86"/>
      <c r="D211" s="90"/>
      <c r="E211" s="90"/>
      <c r="F211" s="90"/>
      <c r="G211" s="86"/>
      <c r="H211" s="86"/>
      <c r="I211" s="110"/>
    </row>
    <row r="212" spans="1:9" x14ac:dyDescent="0.3">
      <c r="A212" s="22" t="s">
        <v>450</v>
      </c>
      <c r="B212" s="51" t="s">
        <v>438</v>
      </c>
      <c r="C212" s="86">
        <f t="shared" ref="C212:H212" si="90">C213+C214+C215</f>
        <v>0</v>
      </c>
      <c r="D212" s="86">
        <f t="shared" si="90"/>
        <v>0</v>
      </c>
      <c r="E212" s="86">
        <f t="shared" si="90"/>
        <v>0</v>
      </c>
      <c r="F212" s="86">
        <f t="shared" si="90"/>
        <v>0</v>
      </c>
      <c r="G212" s="86">
        <f t="shared" si="90"/>
        <v>0</v>
      </c>
      <c r="H212" s="86">
        <f t="shared" si="90"/>
        <v>0</v>
      </c>
      <c r="I212" s="110"/>
    </row>
    <row r="213" spans="1:9" x14ac:dyDescent="0.3">
      <c r="A213" s="22" t="s">
        <v>451</v>
      </c>
      <c r="B213" s="52" t="s">
        <v>440</v>
      </c>
      <c r="C213" s="45"/>
      <c r="D213" s="90"/>
      <c r="E213" s="90"/>
      <c r="F213" s="90"/>
      <c r="G213" s="45"/>
      <c r="H213" s="45"/>
      <c r="I213" s="110"/>
    </row>
    <row r="214" spans="1:9" x14ac:dyDescent="0.3">
      <c r="A214" s="22" t="s">
        <v>453</v>
      </c>
      <c r="B214" s="52" t="s">
        <v>442</v>
      </c>
      <c r="C214" s="45"/>
      <c r="D214" s="90"/>
      <c r="E214" s="90"/>
      <c r="F214" s="90"/>
      <c r="G214" s="45"/>
      <c r="H214" s="45"/>
      <c r="I214" s="110"/>
    </row>
    <row r="215" spans="1:9" x14ac:dyDescent="0.3">
      <c r="A215" s="22" t="s">
        <v>455</v>
      </c>
      <c r="B215" s="52" t="s">
        <v>436</v>
      </c>
      <c r="C215" s="45"/>
      <c r="D215" s="90"/>
      <c r="E215" s="90"/>
      <c r="F215" s="90"/>
      <c r="G215" s="45"/>
      <c r="H215" s="45"/>
      <c r="I215" s="110"/>
    </row>
    <row r="216" spans="1:9" x14ac:dyDescent="0.3">
      <c r="A216" s="22" t="s">
        <v>456</v>
      </c>
      <c r="B216" s="51" t="s">
        <v>445</v>
      </c>
      <c r="C216" s="86">
        <f>C217</f>
        <v>0</v>
      </c>
      <c r="D216" s="86">
        <f t="shared" ref="D216:H217" si="91">D217</f>
        <v>0</v>
      </c>
      <c r="E216" s="86">
        <f t="shared" si="91"/>
        <v>0</v>
      </c>
      <c r="F216" s="86">
        <f t="shared" si="91"/>
        <v>0</v>
      </c>
      <c r="G216" s="86">
        <f t="shared" si="91"/>
        <v>0</v>
      </c>
      <c r="H216" s="86">
        <f t="shared" si="91"/>
        <v>0</v>
      </c>
      <c r="I216" s="110"/>
    </row>
    <row r="217" spans="1:9" x14ac:dyDescent="0.3">
      <c r="A217" s="22" t="s">
        <v>457</v>
      </c>
      <c r="B217" s="51" t="s">
        <v>189</v>
      </c>
      <c r="C217" s="86">
        <f>C218</f>
        <v>0</v>
      </c>
      <c r="D217" s="86">
        <f t="shared" si="91"/>
        <v>0</v>
      </c>
      <c r="E217" s="86">
        <f t="shared" si="91"/>
        <v>0</v>
      </c>
      <c r="F217" s="86">
        <f t="shared" si="91"/>
        <v>0</v>
      </c>
      <c r="G217" s="86">
        <f t="shared" si="91"/>
        <v>0</v>
      </c>
      <c r="H217" s="86">
        <f t="shared" si="91"/>
        <v>0</v>
      </c>
      <c r="I217" s="110"/>
    </row>
    <row r="218" spans="1:9" ht="30" x14ac:dyDescent="0.3">
      <c r="A218" s="22" t="s">
        <v>458</v>
      </c>
      <c r="B218" s="51" t="s">
        <v>195</v>
      </c>
      <c r="C218" s="86">
        <f t="shared" ref="C218" si="92">C221</f>
        <v>0</v>
      </c>
      <c r="D218" s="86">
        <f t="shared" ref="D218:H218" si="93">D221</f>
        <v>0</v>
      </c>
      <c r="E218" s="86">
        <f t="shared" si="93"/>
        <v>0</v>
      </c>
      <c r="F218" s="86">
        <f t="shared" si="93"/>
        <v>0</v>
      </c>
      <c r="G218" s="86">
        <f t="shared" si="93"/>
        <v>0</v>
      </c>
      <c r="H218" s="86">
        <f t="shared" si="93"/>
        <v>0</v>
      </c>
      <c r="I218" s="110"/>
    </row>
    <row r="219" spans="1:9" x14ac:dyDescent="0.3">
      <c r="A219" s="22" t="s">
        <v>459</v>
      </c>
      <c r="B219" s="51" t="s">
        <v>206</v>
      </c>
      <c r="C219" s="86">
        <f t="shared" ref="C219:C224" si="94">C220</f>
        <v>0</v>
      </c>
      <c r="D219" s="86">
        <f t="shared" ref="D219:H221" si="95">D220</f>
        <v>0</v>
      </c>
      <c r="E219" s="86">
        <f t="shared" si="95"/>
        <v>0</v>
      </c>
      <c r="F219" s="86">
        <f t="shared" si="95"/>
        <v>0</v>
      </c>
      <c r="G219" s="86">
        <f t="shared" si="95"/>
        <v>0</v>
      </c>
      <c r="H219" s="86">
        <f t="shared" si="95"/>
        <v>0</v>
      </c>
      <c r="I219" s="110"/>
    </row>
    <row r="220" spans="1:9" x14ac:dyDescent="0.3">
      <c r="A220" s="22" t="s">
        <v>460</v>
      </c>
      <c r="B220" s="51" t="s">
        <v>189</v>
      </c>
      <c r="C220" s="86">
        <f t="shared" si="94"/>
        <v>0</v>
      </c>
      <c r="D220" s="86">
        <f t="shared" si="95"/>
        <v>0</v>
      </c>
      <c r="E220" s="86">
        <f t="shared" si="95"/>
        <v>0</v>
      </c>
      <c r="F220" s="86">
        <f t="shared" si="95"/>
        <v>0</v>
      </c>
      <c r="G220" s="86">
        <f t="shared" si="95"/>
        <v>0</v>
      </c>
      <c r="H220" s="86">
        <f t="shared" si="95"/>
        <v>0</v>
      </c>
      <c r="I220" s="110"/>
    </row>
    <row r="221" spans="1:9" ht="30" x14ac:dyDescent="0.3">
      <c r="A221" s="22" t="s">
        <v>461</v>
      </c>
      <c r="B221" s="52" t="s">
        <v>195</v>
      </c>
      <c r="C221" s="86">
        <f t="shared" si="94"/>
        <v>0</v>
      </c>
      <c r="D221" s="86">
        <f t="shared" si="95"/>
        <v>0</v>
      </c>
      <c r="E221" s="86">
        <f t="shared" si="95"/>
        <v>0</v>
      </c>
      <c r="F221" s="86">
        <f t="shared" si="95"/>
        <v>0</v>
      </c>
      <c r="G221" s="86">
        <f t="shared" si="95"/>
        <v>0</v>
      </c>
      <c r="H221" s="86">
        <f t="shared" si="95"/>
        <v>0</v>
      </c>
      <c r="I221" s="110"/>
    </row>
    <row r="222" spans="1:9" x14ac:dyDescent="0.3">
      <c r="A222" s="22" t="s">
        <v>462</v>
      </c>
      <c r="B222" s="51" t="s">
        <v>438</v>
      </c>
      <c r="C222" s="86">
        <f t="shared" si="94"/>
        <v>0</v>
      </c>
      <c r="D222" s="86">
        <f t="shared" ref="D222:H224" si="96">D223</f>
        <v>0</v>
      </c>
      <c r="E222" s="86">
        <f t="shared" si="96"/>
        <v>0</v>
      </c>
      <c r="F222" s="86">
        <f t="shared" si="96"/>
        <v>0</v>
      </c>
      <c r="G222" s="86">
        <f t="shared" si="96"/>
        <v>0</v>
      </c>
      <c r="H222" s="86">
        <f t="shared" si="96"/>
        <v>0</v>
      </c>
      <c r="I222" s="110"/>
    </row>
    <row r="223" spans="1:9" x14ac:dyDescent="0.3">
      <c r="A223" s="22" t="s">
        <v>463</v>
      </c>
      <c r="B223" s="51" t="s">
        <v>442</v>
      </c>
      <c r="C223" s="86">
        <f t="shared" si="94"/>
        <v>0</v>
      </c>
      <c r="D223" s="86">
        <f t="shared" si="96"/>
        <v>0</v>
      </c>
      <c r="E223" s="86">
        <f t="shared" si="96"/>
        <v>0</v>
      </c>
      <c r="F223" s="86">
        <f t="shared" si="96"/>
        <v>0</v>
      </c>
      <c r="G223" s="86">
        <f t="shared" si="96"/>
        <v>0</v>
      </c>
      <c r="H223" s="86">
        <f t="shared" si="96"/>
        <v>0</v>
      </c>
      <c r="I223" s="110"/>
    </row>
    <row r="224" spans="1:9" x14ac:dyDescent="0.3">
      <c r="A224" s="22" t="s">
        <v>464</v>
      </c>
      <c r="B224" s="51" t="s">
        <v>452</v>
      </c>
      <c r="C224" s="86">
        <f t="shared" si="94"/>
        <v>0</v>
      </c>
      <c r="D224" s="86">
        <f t="shared" si="96"/>
        <v>0</v>
      </c>
      <c r="E224" s="86">
        <f t="shared" si="96"/>
        <v>0</v>
      </c>
      <c r="F224" s="86">
        <f t="shared" si="96"/>
        <v>0</v>
      </c>
      <c r="G224" s="86">
        <f t="shared" si="96"/>
        <v>0</v>
      </c>
      <c r="H224" s="86">
        <f t="shared" si="96"/>
        <v>0</v>
      </c>
      <c r="I224" s="110"/>
    </row>
    <row r="225" spans="1:9" x14ac:dyDescent="0.3">
      <c r="A225" s="22" t="s">
        <v>465</v>
      </c>
      <c r="B225" s="52" t="s">
        <v>454</v>
      </c>
      <c r="C225" s="45"/>
      <c r="D225" s="90"/>
      <c r="E225" s="90"/>
      <c r="F225" s="90"/>
      <c r="G225" s="45"/>
      <c r="H225" s="45"/>
      <c r="I225" s="110"/>
    </row>
    <row r="226" spans="1:9" x14ac:dyDescent="0.3">
      <c r="E226" s="6"/>
      <c r="I226" s="110"/>
    </row>
    <row r="227" spans="1:9" x14ac:dyDescent="0.3">
      <c r="E227" s="6"/>
      <c r="G227" s="6">
        <f>VENITURI!F7-CHELTUIELI!G7</f>
        <v>-155574068.63</v>
      </c>
      <c r="I227" s="110"/>
    </row>
    <row r="228" spans="1:9" x14ac:dyDescent="0.3">
      <c r="E228" s="6"/>
      <c r="G228" s="6">
        <v>155574068.63</v>
      </c>
      <c r="I228" s="110"/>
    </row>
    <row r="229" spans="1:9" x14ac:dyDescent="0.3">
      <c r="E229" s="6"/>
      <c r="G229" s="6">
        <f>SUM(G227:G228)</f>
        <v>0</v>
      </c>
      <c r="I229" s="110"/>
    </row>
    <row r="230" spans="1:9" x14ac:dyDescent="0.3">
      <c r="B230" s="5" t="s">
        <v>501</v>
      </c>
      <c r="C230" s="5"/>
      <c r="D230" s="46"/>
      <c r="E230" s="5" t="s">
        <v>502</v>
      </c>
      <c r="F230" s="5"/>
      <c r="G230" s="5"/>
      <c r="I230" s="110"/>
    </row>
    <row r="231" spans="1:9" x14ac:dyDescent="0.3">
      <c r="B231" s="5" t="s">
        <v>503</v>
      </c>
      <c r="C231" s="5"/>
      <c r="D231" s="46"/>
      <c r="E231" s="5" t="s">
        <v>504</v>
      </c>
      <c r="F231" s="5"/>
      <c r="G231" s="5"/>
    </row>
  </sheetData>
  <protectedRanges>
    <protectedRange sqref="B2:B3 C1:C3" name="Zonă1_1" securityDescriptor="O:WDG:WDD:(A;;CC;;;WD)"/>
    <protectedRange sqref="G120:H125 G157:H158 G127:H131 G62:H63 G81:H85 G56:H57 G112:H115 G33:H33 G35:H35 G65:H66" name="Zonă3"/>
    <protectedRange sqref="B1" name="Zonă1_1_1_1_1_1" securityDescriptor="O:WDG:WDD:(A;;CC;;;WD)"/>
    <protectedRange sqref="G25:H32" name="Zonă3_1"/>
    <protectedRange sqref="H42" name="Zonă3_2"/>
    <protectedRange sqref="G46:H51 H52" name="Zonă3_3"/>
    <protectedRange sqref="G54:H55" name="Zonă3_4"/>
    <protectedRange sqref="G64:H64" name="Zonă3_5"/>
    <protectedRange sqref="H67" name="Zonă3_6"/>
    <protectedRange sqref="G70:H70" name="Zonă3_7"/>
    <protectedRange sqref="H88" name="Zonă3_8"/>
    <protectedRange sqref="G92:H93" name="Zonă3_9"/>
    <protectedRange sqref="G95:H100" name="Zonă3_10"/>
    <protectedRange sqref="E103:E108 H102 G103:H108 H109" name="Zonă3_11"/>
    <protectedRange sqref="E111 G111:H111" name="Zonă3_12"/>
    <protectedRange sqref="E117:E119 G117:H119" name="Zonă3_13"/>
    <protectedRange sqref="H132" name="Zonă3_14"/>
    <protectedRange sqref="H134" name="Zonă3_15"/>
    <protectedRange sqref="G138:G140 E138:E140 H138:H142" name="Zonă3_16"/>
    <protectedRange sqref="H144" name="Zonă3_17"/>
    <protectedRange sqref="H146" name="Zonă3_18"/>
    <protectedRange sqref="H148" name="Zonă3_19"/>
    <protectedRange sqref="H150" name="Zonă3_20"/>
    <protectedRange sqref="H152" name="Zonă3_21"/>
    <protectedRange sqref="G154:H154" name="Zonă3_22"/>
    <protectedRange sqref="G156:H156" name="Zonă3_23"/>
    <protectedRange sqref="G159:H159" name="Zonă3_24"/>
    <protectedRange sqref="H161" name="Zonă3_25"/>
    <protectedRange sqref="H165" name="Zonă3_26"/>
    <protectedRange sqref="H166" name="Zonă3_27"/>
    <protectedRange sqref="H169" name="Zonă3_28"/>
    <protectedRange sqref="H173" name="Zonă3_29"/>
    <protectedRange sqref="H174" name="Zonă3_30"/>
    <protectedRange sqref="H176" name="Zonă3_31"/>
    <protectedRange sqref="H179" name="Zonă3_32"/>
    <protectedRange sqref="H181" name="Zonă3_33"/>
    <protectedRange sqref="H182" name="Zonă3_34"/>
    <protectedRange sqref="H187:H189" name="Zonă3_35"/>
    <protectedRange sqref="H191:H192" name="Zonă3_36"/>
    <protectedRange sqref="H194" name="Zonă3_37"/>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2021-05-13T11:11:13Z</cp:lastPrinted>
  <dcterms:created xsi:type="dcterms:W3CDTF">2020-08-07T11:14:11Z</dcterms:created>
  <dcterms:modified xsi:type="dcterms:W3CDTF">2021-05-14T06:50:53Z</dcterms:modified>
</cp:coreProperties>
</file>